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91" windowWidth="9720" windowHeight="6405" tabRatio="702" activeTab="0"/>
  </bookViews>
  <sheets>
    <sheet name="Balance Sheet (pg 1)" sheetId="1" r:id="rId1"/>
    <sheet name="Income Statement (pg 2)" sheetId="2" r:id="rId2"/>
    <sheet name="Equity QTR (pg 3)" sheetId="3" r:id="rId3"/>
    <sheet name="Equity YTD (pg 4)" sheetId="4" r:id="rId4"/>
    <sheet name="Earned Incurred QTD (pg 5)" sheetId="5" r:id="rId5"/>
    <sheet name="Earned Incurred YTD (pg 6)" sheetId="6" r:id="rId6"/>
    <sheet name="Premiums QTD (pg 7)" sheetId="7" r:id="rId7"/>
    <sheet name="Premiums YTD (pg 8)" sheetId="8" r:id="rId8"/>
    <sheet name="Losses Incurred QTR (pg 9)" sheetId="9" r:id="rId9"/>
    <sheet name="Losses Incurred YTD (pg 10)" sheetId="10" r:id="rId10"/>
    <sheet name="Loss Expenses QTR (pg 11)" sheetId="11" r:id="rId11"/>
    <sheet name="Loss Expenses YTD (pg 12)" sheetId="12" r:id="rId12"/>
  </sheets>
  <externalReferences>
    <externalReference r:id="rId15"/>
    <externalReference r:id="rId16"/>
    <externalReference r:id="rId17"/>
    <externalReference r:id="rId18"/>
  </externalReferences>
  <definedNames/>
  <calcPr fullCalcOnLoad="1" iterate="1" iterateCount="50" iterateDelta="0.001"/>
</workbook>
</file>

<file path=xl/sharedStrings.xml><?xml version="1.0" encoding="utf-8"?>
<sst xmlns="http://schemas.openxmlformats.org/spreadsheetml/2006/main" count="461" uniqueCount="196">
  <si>
    <t>AT SEPTEMBER 30, 2002</t>
  </si>
  <si>
    <t xml:space="preserve">     NET EQUITY AT SEPTEMBER 30, 2002</t>
  </si>
  <si>
    <t>NET EQUITY AT SEPTEMBER 30, 2002</t>
  </si>
  <si>
    <t>QTD PERIOD ENDED SEPTEMBER 30, 2002</t>
  </si>
  <si>
    <t>PRIOR UNEARNED PREMIUM RESERVE @ 6-30-02</t>
  </si>
  <si>
    <t>PRIOR UNEARNED PREMIUM RESERVE @ 12-31-01</t>
  </si>
  <si>
    <t>PRIOR LOSS RESERVES (6-30-02)</t>
  </si>
  <si>
    <t>CURRENT LOSS RESERVE (9-30-02)</t>
  </si>
  <si>
    <t>NEW JERSEY INSURANCE UNDERWRITING ASSOCIATION</t>
  </si>
  <si>
    <t>TOTAL</t>
  </si>
  <si>
    <t>ASSETS</t>
  </si>
  <si>
    <t xml:space="preserve">     ACCRUED INTEREST</t>
  </si>
  <si>
    <t xml:space="preserve">     FURNITURE &amp; EQUIPMENT</t>
  </si>
  <si>
    <t xml:space="preserve">     ELECTRONIC DATA PROCESSING EQUIP.</t>
  </si>
  <si>
    <t xml:space="preserve">     LEASEHOLD IMPROVEMENTS</t>
  </si>
  <si>
    <t xml:space="preserve">          TOTAL ASSETS</t>
  </si>
  <si>
    <t>LIABILITIES</t>
  </si>
  <si>
    <t xml:space="preserve"> </t>
  </si>
  <si>
    <t xml:space="preserve">      UNFUNDED LIAB FOR RET. BENEFITS</t>
  </si>
  <si>
    <t xml:space="preserve">      CLAIM CHECKS PAYABLE</t>
  </si>
  <si>
    <t xml:space="preserve">          TOTAL LIABILITIES</t>
  </si>
  <si>
    <t>RESERVES</t>
  </si>
  <si>
    <t xml:space="preserve">     UNEARNED PREMIUMS</t>
  </si>
  <si>
    <t xml:space="preserve">     TAXES &amp; FEES</t>
  </si>
  <si>
    <t>TOTAL LIABILITIES &amp; RESERVES</t>
  </si>
  <si>
    <t>EQUITY ACCOUNT</t>
  </si>
  <si>
    <t>TOTAL LIABILITIES PLUS EQUITY ACCOUNT</t>
  </si>
  <si>
    <t xml:space="preserve"> INCOME STATEMENT</t>
  </si>
  <si>
    <t xml:space="preserve">QUARTER </t>
  </si>
  <si>
    <t>YEAR</t>
  </si>
  <si>
    <t>TO DATE</t>
  </si>
  <si>
    <t>UNDERWRITING INCOME</t>
  </si>
  <si>
    <t xml:space="preserve">     PREMIUMS EARNED</t>
  </si>
  <si>
    <t>DEDUCTIONS</t>
  </si>
  <si>
    <t xml:space="preserve">     LOSSES INCURRED</t>
  </si>
  <si>
    <t xml:space="preserve">     LOSS EXPENSES INCURRED</t>
  </si>
  <si>
    <t xml:space="preserve">     COMMISSIONS INCURRED</t>
  </si>
  <si>
    <t xml:space="preserve">     OTHER UNDERWRITING EXPENSES</t>
  </si>
  <si>
    <t xml:space="preserve">     PREMIUM TAXES INCURRED</t>
  </si>
  <si>
    <t xml:space="preserve">          TOTAL DEDUCTIONS</t>
  </si>
  <si>
    <t>OTHER INCOME</t>
  </si>
  <si>
    <t xml:space="preserve">     NET INVESTMENT INCOME</t>
  </si>
  <si>
    <t xml:space="preserve">     NET EQUITY-PRIOR</t>
  </si>
  <si>
    <t xml:space="preserve">     CHANGE IN NONADMITTED ASSETS</t>
  </si>
  <si>
    <t>CHANGE IN EQUITY</t>
  </si>
  <si>
    <t xml:space="preserve"> EQUITY ACCOUNT</t>
  </si>
  <si>
    <t>POLICY YEAR 1999</t>
  </si>
  <si>
    <t>INCOME RECEIVED</t>
  </si>
  <si>
    <t xml:space="preserve">      PREMIUMS WRITTEN</t>
  </si>
  <si>
    <t xml:space="preserve">      INVESTMENT INCOME RECEIVED</t>
  </si>
  <si>
    <t xml:space="preserve">          TOTAL</t>
  </si>
  <si>
    <t>EXPENSES PAID</t>
  </si>
  <si>
    <t xml:space="preserve">     LOSSES PAID</t>
  </si>
  <si>
    <t xml:space="preserve">     ALLOCATED LOSS EXPENSE </t>
  </si>
  <si>
    <t xml:space="preserve">     UNALLOCATED LOSS EXPENSE</t>
  </si>
  <si>
    <t xml:space="preserve">     INSPECTION AND RATING ISO</t>
  </si>
  <si>
    <t xml:space="preserve">     SURVEYS &amp; UNDERWRITING RPTS</t>
  </si>
  <si>
    <t xml:space="preserve">     COMMISSIONS</t>
  </si>
  <si>
    <t xml:space="preserve">     BOARDS &amp; BUREAUS</t>
  </si>
  <si>
    <t xml:space="preserve">     ASSOCIATION EXPENSES</t>
  </si>
  <si>
    <t>INCREASE (DECREASE)</t>
  </si>
  <si>
    <t>DEDUCT</t>
  </si>
  <si>
    <t xml:space="preserve">     PRIOR ACCRUED INTEREST</t>
  </si>
  <si>
    <t xml:space="preserve">     CURRENT NONADMITTED ASSETS</t>
  </si>
  <si>
    <t>ADD</t>
  </si>
  <si>
    <t xml:space="preserve">     CURRENT ACCRUED INTEREST</t>
  </si>
  <si>
    <t xml:space="preserve">     PRIOR NONADMITTED ASSETS</t>
  </si>
  <si>
    <t xml:space="preserve">      OTHER LIABILITES</t>
  </si>
  <si>
    <t>EQUITY IN ASSETS OF ASSOCIATION</t>
  </si>
  <si>
    <t>DEDUCT CURRENT RESERVES</t>
  </si>
  <si>
    <t xml:space="preserve">     UNPAID LOSSES</t>
  </si>
  <si>
    <t xml:space="preserve">     UNPAID LOSS EXPENSES</t>
  </si>
  <si>
    <t xml:space="preserve">     UNPAID ASSOCIATION EXPENSES</t>
  </si>
  <si>
    <t xml:space="preserve">     UNPAID TAXES &amp; FEES</t>
  </si>
  <si>
    <t>ADD PRIOR RESERVES</t>
  </si>
  <si>
    <t xml:space="preserve">     UNPAID LOSSES EXPENSES</t>
  </si>
  <si>
    <t>NET CHANGE IN EQUITY</t>
  </si>
  <si>
    <t>EARNED/INCURRED BASIS</t>
  </si>
  <si>
    <t/>
  </si>
  <si>
    <t>Premiums Written</t>
  </si>
  <si>
    <t>Current Unearned Reserve</t>
  </si>
  <si>
    <t>Prior Unearned Reserve</t>
  </si>
  <si>
    <t>Change in Unearned Premium Reserve</t>
  </si>
  <si>
    <t>Net Premium Earned</t>
  </si>
  <si>
    <t>Losses Paid</t>
  </si>
  <si>
    <t>Less Salvage</t>
  </si>
  <si>
    <t>Net Losses Paid</t>
  </si>
  <si>
    <t>Current Loss Reserve</t>
  </si>
  <si>
    <t>Prior Loss Reserve</t>
  </si>
  <si>
    <t>Change in Loss Reserve</t>
  </si>
  <si>
    <t>Net Losses Incurred</t>
  </si>
  <si>
    <t>Allocated Loss Exp. Paid</t>
  </si>
  <si>
    <t>Unallocated Loss Exp. Paid</t>
  </si>
  <si>
    <t>Total Loss Exp. Paid</t>
  </si>
  <si>
    <t>Current Loss Exp. Reserve</t>
  </si>
  <si>
    <t>Prior Loss Exp. Reserve</t>
  </si>
  <si>
    <t>Change in Loss Exp. Reserve</t>
  </si>
  <si>
    <t>Net Loss Exp. Incurred</t>
  </si>
  <si>
    <t>Total Loss &amp; Loss Exp. Incurred</t>
  </si>
  <si>
    <t>Taxes &amp; Fees Paid</t>
  </si>
  <si>
    <t>Current Reserve</t>
  </si>
  <si>
    <t>Prior Reserve</t>
  </si>
  <si>
    <t>Change in Reserve for Taxes</t>
  </si>
  <si>
    <t>Net Taxes Incurred</t>
  </si>
  <si>
    <t>Commissions Paid</t>
  </si>
  <si>
    <t>Other Association Exp. Incurred</t>
  </si>
  <si>
    <t>Net Underwriting Exp Incurred</t>
  </si>
  <si>
    <t>Current Operating Exp. Reserve</t>
  </si>
  <si>
    <t>Prior Operating Exp. Reserve</t>
  </si>
  <si>
    <t>Change in Underwriting Exp. Reserve</t>
  </si>
  <si>
    <t>PRIOR LOSS     EXPENSE RESERVE      @ 12-31-01</t>
  </si>
  <si>
    <t>PRIOR LOSS     EXPENSE RESERVE        @ 6-30-02</t>
  </si>
  <si>
    <t>ALAE &amp; ULAE LOSS                  EXPENSES  INCURRED</t>
  </si>
  <si>
    <t>Change in Operating Exp. Reserve</t>
  </si>
  <si>
    <t>Net Assoc. Exp. Incurred</t>
  </si>
  <si>
    <t>Total Loss &amp; Exp. Incurred</t>
  </si>
  <si>
    <t>Current Accrued Interest</t>
  </si>
  <si>
    <t>Prior Accrued Interest</t>
  </si>
  <si>
    <t>Change in Accrued Interest</t>
  </si>
  <si>
    <t>STATISTICAL REPORT ON PREMIUMS</t>
  </si>
  <si>
    <t>WRITTEN PREMIUMS</t>
  </si>
  <si>
    <t>FIRE</t>
  </si>
  <si>
    <t xml:space="preserve">ALLIED </t>
  </si>
  <si>
    <t>CRIME</t>
  </si>
  <si>
    <t xml:space="preserve">            TOTAL</t>
  </si>
  <si>
    <t>EARNED PREMIUM</t>
  </si>
  <si>
    <t xml:space="preserve">      PREPAID/(ACCRUED) PENSION COST</t>
  </si>
  <si>
    <t xml:space="preserve">                            TOTAL RESERVES</t>
  </si>
  <si>
    <t xml:space="preserve"> UNDERWRITING GAIN (LOSS)</t>
  </si>
  <si>
    <t xml:space="preserve"> NET GAIN (LOSS)</t>
  </si>
  <si>
    <t xml:space="preserve"> STATISTICAL REPORT ON LOSSES</t>
  </si>
  <si>
    <t xml:space="preserve">PAID LOSSES </t>
  </si>
  <si>
    <t>Net of Salvage and Subrogation Received</t>
  </si>
  <si>
    <t xml:space="preserve">      FIRE</t>
  </si>
  <si>
    <t xml:space="preserve">     ALLIED </t>
  </si>
  <si>
    <t xml:space="preserve">     CRIME</t>
  </si>
  <si>
    <t xml:space="preserve">       FIRE</t>
  </si>
  <si>
    <t xml:space="preserve">       ALLIED </t>
  </si>
  <si>
    <t xml:space="preserve">       CRIME</t>
  </si>
  <si>
    <t>INCURRED LOSSES</t>
  </si>
  <si>
    <t>I.B.N.R. (INCL. IN CURRENT RESERVES)</t>
  </si>
  <si>
    <t>STATISTICAL REPORT ON LOSS EXPENSES</t>
  </si>
  <si>
    <t>(INCLUDES ALLOCATED AND UNALLOCATED LOSS EXPENSES)</t>
  </si>
  <si>
    <t>LOSS EXPENSES PAID              (ALAE AND ULAE)</t>
  </si>
  <si>
    <t>ALLIED</t>
  </si>
  <si>
    <t xml:space="preserve">    FIRE</t>
  </si>
  <si>
    <t xml:space="preserve">    CRIME</t>
  </si>
  <si>
    <t>INCURRED LOSSES (Including IBNR)</t>
  </si>
  <si>
    <t xml:space="preserve">     FIRE</t>
  </si>
  <si>
    <t xml:space="preserve">      SUNDRY RECEIVABLE</t>
  </si>
  <si>
    <t>PRIOR LOSS RESERVES (12-31-01)</t>
  </si>
  <si>
    <t xml:space="preserve">    ALLIED </t>
  </si>
  <si>
    <t xml:space="preserve">      ADVANCE PREMIUMS</t>
  </si>
  <si>
    <t>YEAR-TO-DATE</t>
  </si>
  <si>
    <t>TOTAL        I.B.N.R.</t>
  </si>
  <si>
    <t>Underwriting Gain (Loss)</t>
  </si>
  <si>
    <t>Net Gain (Loss)</t>
  </si>
  <si>
    <t xml:space="preserve">     EMPLOYER'S  PENSION OBLIGATION</t>
  </si>
  <si>
    <t>CURRENT UNEARNED PREMIUM RESERVE  @ 9-30-02</t>
  </si>
  <si>
    <t>CURRENT UNEARNED PREMIUM RESERVE @ 9-30-02</t>
  </si>
  <si>
    <t>9-30-02</t>
  </si>
  <si>
    <t>POLICY YEAR 2002</t>
  </si>
  <si>
    <t>POLICY YEAR 1998 &amp; PRIOR</t>
  </si>
  <si>
    <t xml:space="preserve">     LOSS - I.B.N.R</t>
  </si>
  <si>
    <t xml:space="preserve">     LOSS - CASE BASIS</t>
  </si>
  <si>
    <t xml:space="preserve">     OTHER CHARGES</t>
  </si>
  <si>
    <t xml:space="preserve">     PENSION OBLIGATIONS--SSAP #8</t>
  </si>
  <si>
    <t xml:space="preserve">      ASSESSMENTS RECEIVABLE</t>
  </si>
  <si>
    <t xml:space="preserve">      AMOUNTS HELD FOR OTHERS</t>
  </si>
  <si>
    <t xml:space="preserve">     LOSS EXPENSE- ALLOCATED</t>
  </si>
  <si>
    <t xml:space="preserve">     LOSS EXPENSE- UNALLOCATED</t>
  </si>
  <si>
    <t>Less Salvage &amp; Subrogation</t>
  </si>
  <si>
    <t xml:space="preserve">     OPERATING EXPENSE</t>
  </si>
  <si>
    <t>POLICY YEAR 2001</t>
  </si>
  <si>
    <t>LOSS EXPENSES PAID (ALAE AND ULAE)</t>
  </si>
  <si>
    <t>CURRENT LOSS EXPENSE RESERVE       @ 9-30-02</t>
  </si>
  <si>
    <t>Tax Accrual Adj.</t>
  </si>
  <si>
    <t>Net Investment Income Received</t>
  </si>
  <si>
    <t>Net Investment Income Earned</t>
  </si>
  <si>
    <t xml:space="preserve">     ACCRUAL ADJUSTMENT</t>
  </si>
  <si>
    <t>Boards, Bureaus, &amp; Underwriting Inspections</t>
  </si>
  <si>
    <t>QUARTER-TO-DATE</t>
  </si>
  <si>
    <t xml:space="preserve">     MEMBER ASSESSMENT</t>
  </si>
  <si>
    <t>OTHER CHARGES/ADDITIONS TO EQUITY</t>
  </si>
  <si>
    <t>BALANCE SHEET</t>
  </si>
  <si>
    <t>LEDGER ASSETS</t>
  </si>
  <si>
    <t>NON-LEDGER ASSETS</t>
  </si>
  <si>
    <t>NON- ADMITTED ASSETS</t>
  </si>
  <si>
    <t>NET ADMITTED ASSETS</t>
  </si>
  <si>
    <t xml:space="preserve">     CASH &amp; SHORT TERM</t>
  </si>
  <si>
    <t xml:space="preserve">     INVESTMENTS</t>
  </si>
  <si>
    <t>POLICY YEAR 2000</t>
  </si>
  <si>
    <t>UNDERWRITING STATEMENT</t>
  </si>
  <si>
    <t xml:space="preserve">      PREPAID EXPENSES</t>
  </si>
  <si>
    <t xml:space="preserve">     NET GAIN (LOSS) FOR PERIOD</t>
  </si>
  <si>
    <t>YTD PERIOD ENDED SEPTEMBER 30, 2002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</si>
</sst>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0.0%"/>
    <numFmt numFmtId="168" formatCode="mm/dd/yy"/>
    <numFmt numFmtId="169" formatCode="&quot;$&quot;#,##0"/>
    <numFmt numFmtId="170" formatCode="#,##0.0000000000_);\(#,##0.0000000000\)"/>
    <numFmt numFmtId="171" formatCode="mmmm\ d\,\ yyyy"/>
    <numFmt numFmtId="172" formatCode="_(* #,##0.00_);_(* \(#,##0.00\);_(* &quot;-&quot;_);_(@_)"/>
    <numFmt numFmtId="173" formatCode="_(* #,##0.00000_);_(* \(#,##0.00000\);_(* &quot;-&quot;_);_(@_)"/>
    <numFmt numFmtId="174" formatCode="#,##0.000000000_);[Red]\(#,##0.000000000\)"/>
    <numFmt numFmtId="175" formatCode="_(&quot;$&quot;* #,##0.0_);_(&quot;$&quot;* \(#,##0.0\);_(&quot;$&quot;* &quot;-&quot;??_);_(@_)"/>
    <numFmt numFmtId="176" formatCode="#,##0.0"/>
    <numFmt numFmtId="177" formatCode="_(* #,##0.000_);_(* \(#,##0.000\);_(* &quot;-&quot;??_);_(@_)"/>
    <numFmt numFmtId="178" formatCode="_(* #,##0.0000_);_(* \(#,##0.0000\);_(* &quot;-&quot;??_);_(@_)"/>
    <numFmt numFmtId="179" formatCode="&quot;$&quot;#,##0.000_);[Red]\(&quot;$&quot;#,##0.000\)"/>
    <numFmt numFmtId="180" formatCode="&quot;$&quot;#,##0.0_);[Red]\(&quot;$&quot;#,##0.0\)"/>
    <numFmt numFmtId="181" formatCode="#,##0.0_);[Red]\(#,##0.0\)"/>
    <numFmt numFmtId="182" formatCode="&quot;$&quot;#,##0.0_);\(&quot;$&quot;#,##0.0\)"/>
    <numFmt numFmtId="183" formatCode="&quot;$&quot;#,##0.000_);\(&quot;$&quot;#,##0.000\)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Century Schoolbook"/>
      <family val="1"/>
    </font>
    <font>
      <sz val="10"/>
      <name val="Century Schoolbook"/>
      <family val="1"/>
    </font>
    <font>
      <sz val="12"/>
      <name val="Century Schoolbook"/>
      <family val="1"/>
    </font>
    <font>
      <b/>
      <sz val="12"/>
      <name val="Century Schoolbook"/>
      <family val="1"/>
    </font>
    <font>
      <b/>
      <sz val="11"/>
      <name val="Century Schoolbook"/>
      <family val="1"/>
    </font>
    <font>
      <b/>
      <sz val="15"/>
      <name val="Century Schoolbook"/>
      <family val="1"/>
    </font>
    <font>
      <sz val="11"/>
      <name val="Century Schoolbook"/>
      <family val="1"/>
    </font>
    <font>
      <b/>
      <sz val="11"/>
      <color indexed="8"/>
      <name val="Century Schoolbook"/>
      <family val="1"/>
    </font>
    <font>
      <b/>
      <u val="single"/>
      <sz val="11"/>
      <name val="Century Schoolbook"/>
      <family val="1"/>
    </font>
    <font>
      <b/>
      <sz val="18"/>
      <name val="Century Schoolbook"/>
      <family val="1"/>
    </font>
    <font>
      <b/>
      <sz val="10"/>
      <color indexed="8"/>
      <name val="Century Schoolbook"/>
      <family val="1"/>
    </font>
    <font>
      <u val="single"/>
      <sz val="11"/>
      <name val="Century Schoolbook"/>
      <family val="1"/>
    </font>
    <font>
      <sz val="12"/>
      <color indexed="9"/>
      <name val="Century Schoolbook"/>
      <family val="1"/>
    </font>
    <font>
      <sz val="11"/>
      <color indexed="10"/>
      <name val="Century Schoolbook"/>
      <family val="1"/>
    </font>
    <font>
      <sz val="11"/>
      <color indexed="9"/>
      <name val="Century Schoolbook"/>
      <family val="1"/>
    </font>
    <font>
      <sz val="11"/>
      <name val="CG Times"/>
      <family val="1"/>
    </font>
    <font>
      <b/>
      <sz val="11"/>
      <name val="CG Times"/>
      <family val="0"/>
    </font>
    <font>
      <sz val="11"/>
      <color indexed="8"/>
      <name val="Century Schoolbook"/>
      <family val="1"/>
    </font>
    <font>
      <sz val="11"/>
      <color indexed="56"/>
      <name val="Century Schoolbook"/>
      <family val="1"/>
    </font>
    <font>
      <sz val="16"/>
      <name val="Century Schoolbook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9"/>
      <name val="Century Schoolbook"/>
      <family val="1"/>
    </font>
    <font>
      <b/>
      <sz val="20"/>
      <name val="Century Schoolbook"/>
      <family val="1"/>
    </font>
    <font>
      <sz val="18"/>
      <name val="Century Schoolbook"/>
      <family val="1"/>
    </font>
    <font>
      <sz val="20"/>
      <name val="Century Schoolbook"/>
      <family val="1"/>
    </font>
    <font>
      <b/>
      <sz val="22"/>
      <name val="Century Schoolbook"/>
      <family val="1"/>
    </font>
    <font>
      <sz val="22"/>
      <name val="Century Schoolbook"/>
      <family val="1"/>
    </font>
    <font>
      <sz val="18"/>
      <color indexed="9"/>
      <name val="Century Schoolbook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6" fillId="0" borderId="0" xfId="0" applyFont="1" applyAlignment="1">
      <alignment/>
    </xf>
    <xf numFmtId="38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>
      <alignment horizontal="left" wrapText="1"/>
    </xf>
    <xf numFmtId="42" fontId="10" fillId="0" borderId="0" xfId="18" applyFont="1" applyFill="1" applyAlignment="1">
      <alignment horizontal="left" wrapText="1"/>
    </xf>
    <xf numFmtId="42" fontId="10" fillId="0" borderId="0" xfId="18" applyFont="1" applyFill="1" applyAlignment="1">
      <alignment horizontal="left"/>
    </xf>
    <xf numFmtId="42" fontId="8" fillId="0" borderId="0" xfId="18" applyFont="1" applyFill="1" applyAlignment="1">
      <alignment horizontal="center" wrapText="1"/>
    </xf>
    <xf numFmtId="42" fontId="10" fillId="0" borderId="0" xfId="18" applyFont="1" applyFill="1" applyAlignment="1">
      <alignment horizontal="right" wrapText="1"/>
    </xf>
    <xf numFmtId="42" fontId="12" fillId="0" borderId="0" xfId="18" applyFont="1" applyFill="1" applyAlignment="1">
      <alignment horizontal="left" wrapText="1"/>
    </xf>
    <xf numFmtId="42" fontId="8" fillId="0" borderId="0" xfId="18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Alignment="1">
      <alignment/>
    </xf>
    <xf numFmtId="5" fontId="1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0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Continuous"/>
    </xf>
    <xf numFmtId="0" fontId="8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right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38" fontId="10" fillId="0" borderId="0" xfId="0" applyNumberFormat="1" applyFont="1" applyAlignment="1">
      <alignment horizontal="centerContinuous"/>
    </xf>
    <xf numFmtId="0" fontId="8" fillId="0" borderId="0" xfId="0" applyFont="1" applyFill="1" applyAlignment="1">
      <alignment horizontal="centerContinuous"/>
    </xf>
    <xf numFmtId="38" fontId="8" fillId="0" borderId="0" xfId="0" applyNumberFormat="1" applyFont="1" applyFill="1" applyAlignment="1">
      <alignment horizontal="centerContinuous"/>
    </xf>
    <xf numFmtId="38" fontId="10" fillId="0" borderId="0" xfId="0" applyNumberFormat="1" applyFont="1" applyFill="1" applyAlignment="1">
      <alignment horizontal="centerContinuous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6" fontId="10" fillId="0" borderId="0" xfId="0" applyNumberFormat="1" applyFont="1" applyFill="1" applyAlignment="1">
      <alignment/>
    </xf>
    <xf numFmtId="0" fontId="8" fillId="0" borderId="0" xfId="0" applyFont="1" applyAlignment="1">
      <alignment horizontal="left" wrapText="1"/>
    </xf>
    <xf numFmtId="38" fontId="10" fillId="0" borderId="0" xfId="0" applyNumberFormat="1" applyFont="1" applyFill="1" applyAlignment="1">
      <alignment/>
    </xf>
    <xf numFmtId="38" fontId="10" fillId="0" borderId="0" xfId="0" applyNumberFormat="1" applyFont="1" applyFill="1" applyAlignment="1">
      <alignment horizontal="right"/>
    </xf>
    <xf numFmtId="38" fontId="8" fillId="0" borderId="0" xfId="0" applyNumberFormat="1" applyFont="1" applyFill="1" applyAlignment="1">
      <alignment horizontal="center"/>
    </xf>
    <xf numFmtId="38" fontId="10" fillId="0" borderId="4" xfId="0" applyNumberFormat="1" applyFont="1" applyFill="1" applyBorder="1" applyAlignment="1">
      <alignment horizontal="right"/>
    </xf>
    <xf numFmtId="38" fontId="18" fillId="0" borderId="0" xfId="0" applyNumberFormat="1" applyFont="1" applyFill="1" applyAlignment="1">
      <alignment horizontal="right"/>
    </xf>
    <xf numFmtId="38" fontId="8" fillId="0" borderId="0" xfId="0" applyNumberFormat="1" applyFont="1" applyFill="1" applyAlignment="1">
      <alignment horizontal="center" wrapText="1"/>
    </xf>
    <xf numFmtId="38" fontId="10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2" borderId="0" xfId="0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/>
      <protection locked="0"/>
    </xf>
    <xf numFmtId="41" fontId="10" fillId="2" borderId="0" xfId="0" applyNumberFormat="1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38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38" fontId="8" fillId="0" borderId="0" xfId="0" applyNumberFormat="1" applyFont="1" applyAlignment="1">
      <alignment/>
    </xf>
    <xf numFmtId="38" fontId="12" fillId="0" borderId="0" xfId="0" applyNumberFormat="1" applyFont="1" applyBorder="1" applyAlignment="1">
      <alignment horizontal="center" wrapText="1"/>
    </xf>
    <xf numFmtId="5" fontId="10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37" fontId="10" fillId="0" borderId="0" xfId="0" applyNumberFormat="1" applyFont="1" applyBorder="1" applyAlignment="1">
      <alignment/>
    </xf>
    <xf numFmtId="38" fontId="18" fillId="3" borderId="0" xfId="0" applyNumberFormat="1" applyFont="1" applyFill="1" applyAlignment="1">
      <alignment horizontal="left"/>
    </xf>
    <xf numFmtId="164" fontId="10" fillId="0" borderId="0" xfId="15" applyNumberFormat="1" applyFont="1" applyBorder="1" applyAlignment="1">
      <alignment horizontal="right"/>
    </xf>
    <xf numFmtId="164" fontId="10" fillId="0" borderId="0" xfId="15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164" fontId="10" fillId="0" borderId="0" xfId="15" applyNumberFormat="1" applyFont="1" applyBorder="1" applyAlignment="1">
      <alignment/>
    </xf>
    <xf numFmtId="164" fontId="8" fillId="0" borderId="5" xfId="15" applyNumberFormat="1" applyFont="1" applyBorder="1" applyAlignment="1">
      <alignment horizontal="right"/>
    </xf>
    <xf numFmtId="6" fontId="8" fillId="0" borderId="0" xfId="0" applyNumberFormat="1" applyFont="1" applyAlignment="1">
      <alignment horizontal="right" wrapText="1"/>
    </xf>
    <xf numFmtId="164" fontId="10" fillId="0" borderId="4" xfId="15" applyNumberFormat="1" applyFont="1" applyFill="1" applyBorder="1" applyAlignment="1">
      <alignment horizontal="right"/>
    </xf>
    <xf numFmtId="164" fontId="10" fillId="0" borderId="0" xfId="15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left" wrapText="1"/>
    </xf>
    <xf numFmtId="38" fontId="8" fillId="0" borderId="0" xfId="0" applyNumberFormat="1" applyFont="1" applyBorder="1" applyAlignment="1">
      <alignment horizontal="right"/>
    </xf>
    <xf numFmtId="164" fontId="6" fillId="0" borderId="0" xfId="15" applyNumberFormat="1" applyFont="1" applyAlignment="1">
      <alignment/>
    </xf>
    <xf numFmtId="164" fontId="8" fillId="2" borderId="0" xfId="15" applyNumberFormat="1" applyFont="1" applyFill="1" applyBorder="1" applyAlignment="1" applyProtection="1">
      <alignment horizontal="left"/>
      <protection locked="0"/>
    </xf>
    <xf numFmtId="0" fontId="8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164" fontId="18" fillId="0" borderId="0" xfId="15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43" fontId="10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4" fontId="16" fillId="0" borderId="0" xfId="15" applyNumberFormat="1" applyFont="1" applyBorder="1" applyAlignment="1">
      <alignment/>
    </xf>
    <xf numFmtId="164" fontId="26" fillId="0" borderId="0" xfId="15" applyNumberFormat="1" applyFont="1" applyBorder="1" applyAlignment="1">
      <alignment/>
    </xf>
    <xf numFmtId="164" fontId="10" fillId="0" borderId="0" xfId="15" applyNumberFormat="1" applyFont="1" applyAlignment="1">
      <alignment/>
    </xf>
    <xf numFmtId="0" fontId="27" fillId="0" borderId="0" xfId="0" applyFont="1" applyFill="1" applyAlignment="1">
      <alignment horizontal="centerContinuous"/>
    </xf>
    <xf numFmtId="38" fontId="27" fillId="0" borderId="0" xfId="0" applyNumberFormat="1" applyFont="1" applyFill="1" applyAlignment="1">
      <alignment horizontal="centerContinuous"/>
    </xf>
    <xf numFmtId="38" fontId="29" fillId="0" borderId="0" xfId="0" applyNumberFormat="1" applyFont="1" applyFill="1" applyAlignment="1">
      <alignment horizontal="centerContinuous"/>
    </xf>
    <xf numFmtId="38" fontId="29" fillId="0" borderId="0" xfId="0" applyNumberFormat="1" applyFont="1" applyAlignment="1">
      <alignment horizontal="centerContinuous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 horizontal="centerContinuous"/>
    </xf>
    <xf numFmtId="164" fontId="29" fillId="0" borderId="0" xfId="15" applyNumberFormat="1" applyFont="1" applyBorder="1" applyAlignment="1">
      <alignment/>
    </xf>
    <xf numFmtId="0" fontId="31" fillId="0" borderId="0" xfId="0" applyFont="1" applyBorder="1" applyAlignment="1">
      <alignment/>
    </xf>
    <xf numFmtId="164" fontId="32" fillId="0" borderId="0" xfId="15" applyNumberFormat="1" applyFont="1" applyBorder="1" applyAlignment="1">
      <alignment/>
    </xf>
    <xf numFmtId="0" fontId="28" fillId="0" borderId="0" xfId="0" applyFont="1" applyBorder="1" applyAlignment="1">
      <alignment/>
    </xf>
    <xf numFmtId="38" fontId="10" fillId="0" borderId="0" xfId="15" applyNumberFormat="1" applyFont="1" applyFill="1" applyBorder="1" applyAlignment="1">
      <alignment horizontal="right"/>
    </xf>
    <xf numFmtId="6" fontId="8" fillId="0" borderId="5" xfId="15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164" fontId="10" fillId="0" borderId="0" xfId="15" applyNumberFormat="1" applyFont="1" applyAlignment="1">
      <alignment/>
    </xf>
    <xf numFmtId="0" fontId="8" fillId="0" borderId="0" xfId="0" applyNumberFormat="1" applyFont="1" applyAlignment="1">
      <alignment horizontal="right" wrapText="1"/>
    </xf>
    <xf numFmtId="38" fontId="18" fillId="0" borderId="0" xfId="0" applyNumberFormat="1" applyFont="1" applyFill="1" applyAlignment="1">
      <alignment/>
    </xf>
    <xf numFmtId="0" fontId="18" fillId="2" borderId="0" xfId="0" applyFont="1" applyFill="1" applyBorder="1" applyAlignment="1" applyProtection="1">
      <alignment/>
      <protection locked="0"/>
    </xf>
    <xf numFmtId="38" fontId="18" fillId="0" borderId="0" xfId="0" applyNumberFormat="1" applyFont="1" applyBorder="1" applyAlignment="1">
      <alignment/>
    </xf>
    <xf numFmtId="164" fontId="18" fillId="0" borderId="0" xfId="15" applyNumberFormat="1" applyFont="1" applyBorder="1" applyAlignment="1">
      <alignment horizontal="right"/>
    </xf>
    <xf numFmtId="38" fontId="18" fillId="0" borderId="0" xfId="0" applyNumberFormat="1" applyFont="1" applyBorder="1" applyAlignment="1">
      <alignment horizontal="right"/>
    </xf>
    <xf numFmtId="164" fontId="27" fillId="0" borderId="0" xfId="15" applyNumberFormat="1" applyFont="1" applyFill="1" applyAlignment="1">
      <alignment horizontal="centerContinuous"/>
    </xf>
    <xf numFmtId="164" fontId="29" fillId="0" borderId="0" xfId="15" applyNumberFormat="1" applyFont="1" applyFill="1" applyAlignment="1">
      <alignment horizontal="centerContinuous"/>
    </xf>
    <xf numFmtId="164" fontId="29" fillId="0" borderId="0" xfId="15" applyNumberFormat="1" applyFont="1" applyAlignment="1">
      <alignment horizontal="centerContinuous"/>
    </xf>
    <xf numFmtId="164" fontId="5" fillId="0" borderId="0" xfId="15" applyNumberFormat="1" applyFont="1" applyAlignment="1">
      <alignment horizontal="centerContinuous"/>
    </xf>
    <xf numFmtId="164" fontId="10" fillId="0" borderId="0" xfId="15" applyNumberFormat="1" applyFont="1" applyAlignment="1">
      <alignment horizontal="centerContinuous"/>
    </xf>
    <xf numFmtId="164" fontId="8" fillId="0" borderId="0" xfId="15" applyNumberFormat="1" applyFont="1" applyFill="1" applyAlignment="1">
      <alignment horizontal="centerContinuous"/>
    </xf>
    <xf numFmtId="164" fontId="10" fillId="0" borderId="0" xfId="15" applyNumberFormat="1" applyFont="1" applyFill="1" applyAlignment="1">
      <alignment horizontal="centerContinuous"/>
    </xf>
    <xf numFmtId="164" fontId="6" fillId="0" borderId="0" xfId="15" applyNumberFormat="1" applyFont="1" applyFill="1" applyAlignment="1">
      <alignment horizontal="centerContinuous"/>
    </xf>
    <xf numFmtId="164" fontId="11" fillId="4" borderId="0" xfId="15" applyNumberFormat="1" applyFont="1" applyFill="1" applyAlignment="1">
      <alignment horizontal="centerContinuous" wrapText="1"/>
    </xf>
    <xf numFmtId="164" fontId="10" fillId="0" borderId="0" xfId="15" applyNumberFormat="1" applyFont="1" applyFill="1" applyAlignment="1">
      <alignment/>
    </xf>
    <xf numFmtId="164" fontId="18" fillId="0" borderId="0" xfId="15" applyNumberFormat="1" applyFont="1" applyFill="1" applyAlignment="1">
      <alignment horizontal="right"/>
    </xf>
    <xf numFmtId="164" fontId="18" fillId="3" borderId="0" xfId="15" applyNumberFormat="1" applyFont="1" applyFill="1" applyAlignment="1">
      <alignment horizontal="right"/>
    </xf>
    <xf numFmtId="164" fontId="8" fillId="0" borderId="0" xfId="15" applyNumberFormat="1" applyFont="1" applyFill="1" applyAlignment="1">
      <alignment horizontal="left" indent="1"/>
    </xf>
    <xf numFmtId="164" fontId="6" fillId="0" borderId="0" xfId="15" applyNumberFormat="1" applyFont="1" applyAlignment="1">
      <alignment horizontal="left" indent="1"/>
    </xf>
    <xf numFmtId="164" fontId="10" fillId="2" borderId="0" xfId="15" applyNumberFormat="1" applyFont="1" applyFill="1" applyBorder="1" applyAlignment="1" applyProtection="1">
      <alignment horizontal="left" indent="1"/>
      <protection locked="0"/>
    </xf>
    <xf numFmtId="164" fontId="10" fillId="0" borderId="0" xfId="15" applyNumberFormat="1" applyFont="1" applyFill="1" applyAlignment="1">
      <alignment horizontal="left" indent="1"/>
    </xf>
    <xf numFmtId="164" fontId="10" fillId="0" borderId="0" xfId="15" applyNumberFormat="1" applyFont="1" applyAlignment="1">
      <alignment horizontal="left" indent="1"/>
    </xf>
    <xf numFmtId="164" fontId="17" fillId="0" borderId="0" xfId="15" applyNumberFormat="1" applyFont="1" applyAlignment="1">
      <alignment horizontal="left" indent="1"/>
    </xf>
    <xf numFmtId="164" fontId="10" fillId="0" borderId="9" xfId="15" applyNumberFormat="1" applyFont="1" applyBorder="1" applyAlignment="1">
      <alignment horizontal="left" indent="1"/>
    </xf>
    <xf numFmtId="164" fontId="10" fillId="0" borderId="4" xfId="15" applyNumberFormat="1" applyFont="1" applyBorder="1" applyAlignment="1">
      <alignment horizontal="left" indent="1"/>
    </xf>
    <xf numFmtId="164" fontId="8" fillId="0" borderId="5" xfId="15" applyNumberFormat="1" applyFont="1" applyBorder="1" applyAlignment="1">
      <alignment horizontal="left" indent="1"/>
    </xf>
    <xf numFmtId="164" fontId="8" fillId="0" borderId="0" xfId="15" applyNumberFormat="1" applyFont="1" applyAlignment="1">
      <alignment horizontal="left" indent="1"/>
    </xf>
    <xf numFmtId="164" fontId="18" fillId="0" borderId="0" xfId="15" applyNumberFormat="1" applyFont="1" applyFill="1" applyAlignment="1">
      <alignment horizontal="left" indent="1"/>
    </xf>
    <xf numFmtId="164" fontId="10" fillId="0" borderId="4" xfId="15" applyNumberFormat="1" applyFont="1" applyFill="1" applyBorder="1" applyAlignment="1">
      <alignment horizontal="left" indent="1"/>
    </xf>
    <xf numFmtId="164" fontId="10" fillId="0" borderId="0" xfId="15" applyNumberFormat="1" applyFont="1" applyFill="1" applyBorder="1" applyAlignment="1">
      <alignment horizontal="left" indent="1"/>
    </xf>
    <xf numFmtId="164" fontId="8" fillId="0" borderId="0" xfId="15" applyNumberFormat="1" applyFont="1" applyBorder="1" applyAlignment="1">
      <alignment horizontal="left" indent="1"/>
    </xf>
    <xf numFmtId="164" fontId="12" fillId="0" borderId="0" xfId="15" applyNumberFormat="1" applyFont="1" applyBorder="1" applyAlignment="1">
      <alignment horizontal="left" vertical="center" indent="1"/>
    </xf>
    <xf numFmtId="164" fontId="12" fillId="0" borderId="0" xfId="15" applyNumberFormat="1" applyFont="1" applyBorder="1" applyAlignment="1">
      <alignment horizontal="left" indent="1"/>
    </xf>
    <xf numFmtId="164" fontId="10" fillId="0" borderId="0" xfId="15" applyNumberFormat="1" applyFont="1" applyBorder="1" applyAlignment="1">
      <alignment horizontal="left" vertical="center" indent="1"/>
    </xf>
    <xf numFmtId="164" fontId="10" fillId="0" borderId="0" xfId="15" applyNumberFormat="1" applyFont="1" applyBorder="1" applyAlignment="1">
      <alignment horizontal="left" indent="1"/>
    </xf>
    <xf numFmtId="164" fontId="11" fillId="4" borderId="0" xfId="15" applyNumberFormat="1" applyFont="1" applyFill="1" applyAlignment="1">
      <alignment horizontal="center" wrapText="1"/>
    </xf>
    <xf numFmtId="164" fontId="11" fillId="5" borderId="0" xfId="15" applyNumberFormat="1" applyFont="1" applyFill="1" applyBorder="1" applyAlignment="1" applyProtection="1">
      <alignment horizontal="center" wrapText="1"/>
      <protection locked="0"/>
    </xf>
    <xf numFmtId="164" fontId="30" fillId="2" borderId="0" xfId="15" applyNumberFormat="1" applyFont="1" applyFill="1" applyBorder="1" applyAlignment="1" applyProtection="1">
      <alignment horizontal="centerContinuous"/>
      <protection locked="0"/>
    </xf>
    <xf numFmtId="164" fontId="31" fillId="0" borderId="0" xfId="15" applyNumberFormat="1" applyFont="1" applyAlignment="1">
      <alignment horizontal="centerContinuous"/>
    </xf>
    <xf numFmtId="164" fontId="4" fillId="0" borderId="0" xfId="15" applyNumberFormat="1" applyFont="1" applyFill="1" applyAlignment="1">
      <alignment horizontal="centerContinuous"/>
    </xf>
    <xf numFmtId="164" fontId="8" fillId="2" borderId="0" xfId="15" applyNumberFormat="1" applyFont="1" applyFill="1" applyBorder="1" applyAlignment="1" applyProtection="1">
      <alignment horizontal="centerContinuous" wrapText="1"/>
      <protection locked="0"/>
    </xf>
    <xf numFmtId="164" fontId="10" fillId="2" borderId="0" xfId="15" applyNumberFormat="1" applyFont="1" applyFill="1" applyBorder="1" applyAlignment="1" applyProtection="1">
      <alignment/>
      <protection locked="0"/>
    </xf>
    <xf numFmtId="164" fontId="10" fillId="0" borderId="0" xfId="15" applyNumberFormat="1" applyFont="1" applyAlignment="1">
      <alignment horizontal="right"/>
    </xf>
    <xf numFmtId="164" fontId="10" fillId="0" borderId="4" xfId="15" applyNumberFormat="1" applyFont="1" applyBorder="1" applyAlignment="1">
      <alignment horizontal="right"/>
    </xf>
    <xf numFmtId="164" fontId="8" fillId="0" borderId="0" xfId="15" applyNumberFormat="1" applyFont="1" applyBorder="1" applyAlignment="1">
      <alignment horizontal="right"/>
    </xf>
    <xf numFmtId="164" fontId="27" fillId="0" borderId="0" xfId="15" applyNumberFormat="1" applyFont="1" applyBorder="1" applyAlignment="1">
      <alignment horizontal="centerContinuous"/>
    </xf>
    <xf numFmtId="164" fontId="29" fillId="0" borderId="0" xfId="15" applyNumberFormat="1" applyFont="1" applyBorder="1" applyAlignment="1">
      <alignment horizontal="centerContinuous"/>
    </xf>
    <xf numFmtId="164" fontId="10" fillId="0" borderId="0" xfId="15" applyNumberFormat="1" applyFont="1" applyBorder="1" applyAlignment="1">
      <alignment horizontal="centerContinuous"/>
    </xf>
    <xf numFmtId="164" fontId="11" fillId="4" borderId="0" xfId="15" applyNumberFormat="1" applyFont="1" applyFill="1" applyBorder="1" applyAlignment="1">
      <alignment horizontal="centerContinuous" wrapText="1"/>
    </xf>
    <xf numFmtId="164" fontId="11" fillId="4" borderId="0" xfId="15" applyNumberFormat="1" applyFont="1" applyFill="1" applyBorder="1" applyAlignment="1">
      <alignment horizontal="center" wrapText="1"/>
    </xf>
    <xf numFmtId="164" fontId="10" fillId="0" borderId="0" xfId="15" applyNumberFormat="1" applyFont="1" applyBorder="1" applyAlignment="1">
      <alignment horizontal="left" wrapText="1"/>
    </xf>
    <xf numFmtId="164" fontId="15" fillId="0" borderId="0" xfId="15" applyNumberFormat="1" applyFont="1" applyBorder="1" applyAlignment="1">
      <alignment horizontal="right"/>
    </xf>
    <xf numFmtId="164" fontId="10" fillId="0" borderId="1" xfId="15" applyNumberFormat="1" applyFont="1" applyFill="1" applyBorder="1" applyAlignment="1">
      <alignment/>
    </xf>
    <xf numFmtId="164" fontId="10" fillId="0" borderId="1" xfId="15" applyNumberFormat="1" applyFont="1" applyFill="1" applyBorder="1" applyAlignment="1">
      <alignment horizontal="left"/>
    </xf>
    <xf numFmtId="164" fontId="10" fillId="0" borderId="2" xfId="15" applyNumberFormat="1" applyFont="1" applyFill="1" applyBorder="1" applyAlignment="1">
      <alignment horizontal="left"/>
    </xf>
    <xf numFmtId="164" fontId="22" fillId="0" borderId="2" xfId="15" applyNumberFormat="1" applyFont="1" applyFill="1" applyBorder="1" applyAlignment="1">
      <alignment horizontal="left"/>
    </xf>
    <xf numFmtId="164" fontId="21" fillId="0" borderId="2" xfId="15" applyNumberFormat="1" applyFont="1" applyFill="1" applyBorder="1" applyAlignment="1">
      <alignment horizontal="left"/>
    </xf>
    <xf numFmtId="164" fontId="10" fillId="0" borderId="0" xfId="15" applyNumberFormat="1" applyFont="1" applyFill="1" applyAlignment="1">
      <alignment horizontal="left"/>
    </xf>
    <xf numFmtId="164" fontId="8" fillId="0" borderId="0" xfId="15" applyNumberFormat="1" applyFont="1" applyFill="1" applyAlignment="1">
      <alignment horizontal="left"/>
    </xf>
    <xf numFmtId="164" fontId="8" fillId="0" borderId="0" xfId="15" applyNumberFormat="1" applyFont="1" applyAlignment="1">
      <alignment/>
    </xf>
    <xf numFmtId="164" fontId="10" fillId="0" borderId="9" xfId="15" applyNumberFormat="1" applyFont="1" applyFill="1" applyBorder="1" applyAlignment="1">
      <alignment horizontal="right"/>
    </xf>
    <xf numFmtId="164" fontId="8" fillId="0" borderId="0" xfId="15" applyNumberFormat="1" applyFont="1" applyFill="1" applyBorder="1" applyAlignment="1">
      <alignment horizontal="left"/>
    </xf>
    <xf numFmtId="164" fontId="10" fillId="0" borderId="0" xfId="15" applyNumberFormat="1" applyFont="1" applyFill="1" applyBorder="1" applyAlignment="1">
      <alignment horizontal="left"/>
    </xf>
    <xf numFmtId="164" fontId="8" fillId="0" borderId="0" xfId="15" applyNumberFormat="1" applyFont="1" applyFill="1" applyBorder="1" applyAlignment="1">
      <alignment horizontal="right"/>
    </xf>
    <xf numFmtId="164" fontId="10" fillId="0" borderId="9" xfId="15" applyNumberFormat="1" applyFont="1" applyFill="1" applyBorder="1" applyAlignment="1">
      <alignment horizontal="left"/>
    </xf>
    <xf numFmtId="164" fontId="8" fillId="0" borderId="9" xfId="15" applyNumberFormat="1" applyFont="1" applyFill="1" applyBorder="1" applyAlignment="1">
      <alignment horizontal="left"/>
    </xf>
    <xf numFmtId="164" fontId="8" fillId="0" borderId="4" xfId="15" applyNumberFormat="1" applyFont="1" applyFill="1" applyBorder="1" applyAlignment="1">
      <alignment horizontal="right"/>
    </xf>
    <xf numFmtId="164" fontId="8" fillId="0" borderId="0" xfId="15" applyNumberFormat="1" applyFont="1" applyFill="1" applyAlignment="1">
      <alignment horizontal="right"/>
    </xf>
    <xf numFmtId="164" fontId="10" fillId="0" borderId="0" xfId="15" applyNumberFormat="1" applyFont="1" applyAlignment="1">
      <alignment horizontal="left"/>
    </xf>
    <xf numFmtId="164" fontId="8" fillId="4" borderId="7" xfId="15" applyNumberFormat="1" applyFont="1" applyFill="1" applyBorder="1" applyAlignment="1" quotePrefix="1">
      <alignment horizontal="centerContinuous"/>
    </xf>
    <xf numFmtId="164" fontId="8" fillId="4" borderId="8" xfId="15" applyNumberFormat="1" applyFont="1" applyFill="1" applyBorder="1" applyAlignment="1">
      <alignment horizontal="centerContinuous"/>
    </xf>
    <xf numFmtId="164" fontId="10" fillId="0" borderId="9" xfId="15" applyNumberFormat="1" applyFont="1" applyBorder="1" applyAlignment="1">
      <alignment horizontal="right"/>
    </xf>
    <xf numFmtId="164" fontId="19" fillId="0" borderId="0" xfId="15" applyNumberFormat="1" applyFont="1" applyBorder="1" applyAlignment="1">
      <alignment horizontal="right"/>
    </xf>
    <xf numFmtId="164" fontId="5" fillId="0" borderId="0" xfId="15" applyNumberFormat="1" applyFont="1" applyBorder="1" applyAlignment="1">
      <alignment/>
    </xf>
    <xf numFmtId="164" fontId="8" fillId="4" borderId="10" xfId="15" applyNumberFormat="1" applyFont="1" applyFill="1" applyBorder="1" applyAlignment="1" quotePrefix="1">
      <alignment horizontal="centerContinuous" wrapText="1"/>
    </xf>
    <xf numFmtId="164" fontId="8" fillId="4" borderId="9" xfId="15" applyNumberFormat="1" applyFont="1" applyFill="1" applyBorder="1" applyAlignment="1">
      <alignment horizontal="centerContinuous"/>
    </xf>
    <xf numFmtId="164" fontId="10" fillId="6" borderId="9" xfId="15" applyNumberFormat="1" applyFont="1" applyBorder="1" applyAlignment="1">
      <alignment horizontal="right"/>
    </xf>
    <xf numFmtId="164" fontId="10" fillId="4" borderId="11" xfId="15" applyNumberFormat="1" applyFont="1" applyFill="1" applyBorder="1" applyAlignment="1">
      <alignment horizontal="centerContinuous"/>
    </xf>
    <xf numFmtId="164" fontId="8" fillId="4" borderId="12" xfId="15" applyNumberFormat="1" applyFont="1" applyFill="1" applyBorder="1" applyAlignment="1">
      <alignment horizontal="centerContinuous"/>
    </xf>
    <xf numFmtId="164" fontId="10" fillId="6" borderId="13" xfId="15" applyNumberFormat="1" applyFont="1" applyBorder="1" applyAlignment="1">
      <alignment horizontal="right"/>
    </xf>
    <xf numFmtId="164" fontId="10" fillId="6" borderId="12" xfId="15" applyNumberFormat="1" applyFont="1" applyBorder="1" applyAlignment="1">
      <alignment horizontal="right"/>
    </xf>
    <xf numFmtId="164" fontId="8" fillId="6" borderId="13" xfId="15" applyNumberFormat="1" applyFont="1" applyBorder="1" applyAlignment="1">
      <alignment horizontal="right"/>
    </xf>
    <xf numFmtId="164" fontId="8" fillId="0" borderId="13" xfId="15" applyNumberFormat="1" applyFont="1" applyBorder="1" applyAlignment="1">
      <alignment horizontal="right"/>
    </xf>
    <xf numFmtId="164" fontId="10" fillId="0" borderId="13" xfId="15" applyNumberFormat="1" applyFont="1" applyBorder="1" applyAlignment="1">
      <alignment horizontal="right"/>
    </xf>
    <xf numFmtId="164" fontId="20" fillId="0" borderId="0" xfId="15" applyNumberFormat="1" applyFont="1" applyBorder="1" applyAlignment="1">
      <alignment horizontal="right"/>
    </xf>
    <xf numFmtId="164" fontId="10" fillId="0" borderId="0" xfId="15" applyNumberFormat="1" applyFont="1" applyBorder="1" applyAlignment="1">
      <alignment horizontal="left"/>
    </xf>
    <xf numFmtId="164" fontId="10" fillId="0" borderId="13" xfId="15" applyNumberFormat="1" applyFont="1" applyBorder="1" applyAlignment="1">
      <alignment/>
    </xf>
    <xf numFmtId="40" fontId="10" fillId="0" borderId="0" xfId="0" applyNumberFormat="1" applyFont="1" applyAlignment="1">
      <alignment horizontal="left"/>
    </xf>
    <xf numFmtId="38" fontId="10" fillId="0" borderId="0" xfId="0" applyNumberFormat="1" applyFont="1" applyAlignment="1">
      <alignment horizontal="left"/>
    </xf>
    <xf numFmtId="5" fontId="8" fillId="0" borderId="5" xfId="15" applyNumberFormat="1" applyFont="1" applyBorder="1" applyAlignment="1">
      <alignment horizontal="right"/>
    </xf>
    <xf numFmtId="5" fontId="8" fillId="0" borderId="5" xfId="15" applyNumberFormat="1" applyFont="1" applyFill="1" applyBorder="1" applyAlignment="1">
      <alignment horizontal="right"/>
    </xf>
    <xf numFmtId="5" fontId="8" fillId="0" borderId="5" xfId="15" applyNumberFormat="1" applyFont="1" applyBorder="1" applyAlignment="1">
      <alignment/>
    </xf>
    <xf numFmtId="37" fontId="10" fillId="0" borderId="0" xfId="15" applyNumberFormat="1" applyFont="1" applyFill="1" applyAlignment="1">
      <alignment horizontal="right"/>
    </xf>
    <xf numFmtId="164" fontId="8" fillId="0" borderId="7" xfId="15" applyNumberFormat="1" applyFont="1" applyBorder="1" applyAlignment="1">
      <alignment horizontal="centerContinuous"/>
    </xf>
    <xf numFmtId="164" fontId="10" fillId="0" borderId="6" xfId="15" applyNumberFormat="1" applyFont="1" applyBorder="1" applyAlignment="1">
      <alignment horizontal="right"/>
    </xf>
    <xf numFmtId="164" fontId="10" fillId="0" borderId="8" xfId="15" applyNumberFormat="1" applyFont="1" applyBorder="1" applyAlignment="1">
      <alignment horizontal="right"/>
    </xf>
    <xf numFmtId="164" fontId="15" fillId="0" borderId="6" xfId="15" applyNumberFormat="1" applyFont="1" applyBorder="1" applyAlignment="1">
      <alignment horizontal="right"/>
    </xf>
    <xf numFmtId="164" fontId="8" fillId="0" borderId="10" xfId="15" applyNumberFormat="1" applyFont="1" applyBorder="1" applyAlignment="1">
      <alignment horizontal="centerContinuous"/>
    </xf>
    <xf numFmtId="164" fontId="8" fillId="0" borderId="11" xfId="15" applyNumberFormat="1" applyFont="1" applyBorder="1" applyAlignment="1">
      <alignment horizontal="centerContinuous"/>
    </xf>
    <xf numFmtId="164" fontId="10" fillId="0" borderId="12" xfId="15" applyNumberFormat="1" applyFont="1" applyBorder="1" applyAlignment="1">
      <alignment horizontal="right"/>
    </xf>
    <xf numFmtId="164" fontId="8" fillId="6" borderId="14" xfId="15" applyNumberFormat="1" applyFont="1" applyBorder="1" applyAlignment="1">
      <alignment horizontal="right"/>
    </xf>
    <xf numFmtId="164" fontId="5" fillId="0" borderId="0" xfId="15" applyNumberFormat="1" applyFont="1" applyFill="1" applyBorder="1" applyAlignment="1">
      <alignment horizontal="right"/>
    </xf>
    <xf numFmtId="5" fontId="8" fillId="0" borderId="15" xfId="15" applyNumberFormat="1" applyFont="1" applyFill="1" applyBorder="1" applyAlignment="1">
      <alignment horizontal="right"/>
    </xf>
    <xf numFmtId="5" fontId="8" fillId="0" borderId="5" xfId="17" applyNumberFormat="1" applyFont="1" applyFill="1" applyBorder="1" applyAlignment="1">
      <alignment horizontal="right"/>
    </xf>
    <xf numFmtId="5" fontId="8" fillId="6" borderId="13" xfId="15" applyNumberFormat="1" applyFont="1" applyBorder="1" applyAlignment="1">
      <alignment horizontal="right" wrapText="1"/>
    </xf>
    <xf numFmtId="5" fontId="8" fillId="6" borderId="16" xfId="15" applyNumberFormat="1" applyFont="1" applyBorder="1" applyAlignment="1">
      <alignment horizontal="right" wrapText="1"/>
    </xf>
    <xf numFmtId="6" fontId="10" fillId="0" borderId="0" xfId="15" applyNumberFormat="1" applyFont="1" applyBorder="1" applyAlignment="1">
      <alignment horizontal="right"/>
    </xf>
    <xf numFmtId="6" fontId="8" fillId="0" borderId="5" xfId="15" applyNumberFormat="1" applyFont="1" applyBorder="1" applyAlignment="1">
      <alignment horizontal="right"/>
    </xf>
    <xf numFmtId="43" fontId="10" fillId="0" borderId="0" xfId="15" applyNumberFormat="1" applyFont="1" applyFill="1" applyAlignment="1">
      <alignment horizontal="right"/>
    </xf>
    <xf numFmtId="43" fontId="10" fillId="0" borderId="4" xfId="15" applyNumberFormat="1" applyFont="1" applyFill="1" applyBorder="1" applyAlignment="1">
      <alignment horizontal="right"/>
    </xf>
    <xf numFmtId="164" fontId="8" fillId="0" borderId="0" xfId="15" applyNumberFormat="1" applyFont="1" applyBorder="1" applyAlignment="1">
      <alignment/>
    </xf>
    <xf numFmtId="164" fontId="11" fillId="4" borderId="0" xfId="0" applyNumberFormat="1" applyFont="1" applyFill="1" applyAlignment="1">
      <alignment horizontal="center" wrapText="1"/>
    </xf>
    <xf numFmtId="164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 quotePrefix="1">
      <alignment/>
    </xf>
    <xf numFmtId="6" fontId="10" fillId="0" borderId="0" xfId="15" applyNumberFormat="1" applyFont="1" applyAlignment="1">
      <alignment horizontal="right"/>
    </xf>
    <xf numFmtId="6" fontId="8" fillId="0" borderId="5" xfId="15" applyNumberFormat="1" applyFont="1" applyBorder="1" applyAlignment="1">
      <alignment/>
    </xf>
    <xf numFmtId="5" fontId="10" fillId="0" borderId="0" xfId="15" applyNumberFormat="1" applyFont="1" applyFill="1" applyAlignment="1">
      <alignment horizontal="right"/>
    </xf>
    <xf numFmtId="5" fontId="10" fillId="0" borderId="0" xfId="15" applyNumberFormat="1" applyFont="1" applyBorder="1" applyAlignment="1">
      <alignment horizontal="right"/>
    </xf>
    <xf numFmtId="5" fontId="10" fillId="0" borderId="0" xfId="15" applyNumberFormat="1" applyFont="1" applyAlignment="1">
      <alignment horizontal="right"/>
    </xf>
    <xf numFmtId="43" fontId="8" fillId="0" borderId="5" xfId="15" applyNumberFormat="1" applyFont="1" applyFill="1" applyBorder="1" applyAlignment="1">
      <alignment horizontal="right"/>
    </xf>
    <xf numFmtId="38" fontId="6" fillId="0" borderId="0" xfId="0" applyNumberFormat="1" applyFont="1" applyFill="1" applyAlignment="1">
      <alignment horizontal="centerContinuous"/>
    </xf>
    <xf numFmtId="38" fontId="11" fillId="4" borderId="0" xfId="0" applyNumberFormat="1" applyFont="1" applyFill="1" applyAlignment="1">
      <alignment horizontal="centerContinuous" wrapText="1"/>
    </xf>
    <xf numFmtId="38" fontId="11" fillId="4" borderId="0" xfId="0" applyNumberFormat="1" applyFont="1" applyFill="1" applyAlignment="1">
      <alignment horizontal="center" wrapText="1"/>
    </xf>
    <xf numFmtId="38" fontId="10" fillId="0" borderId="0" xfId="15" applyNumberFormat="1" applyFont="1" applyFill="1" applyAlignment="1">
      <alignment horizontal="right"/>
    </xf>
    <xf numFmtId="37" fontId="10" fillId="0" borderId="4" xfId="15" applyNumberFormat="1" applyFont="1" applyFill="1" applyBorder="1" applyAlignment="1">
      <alignment horizontal="right"/>
    </xf>
    <xf numFmtId="6" fontId="10" fillId="0" borderId="0" xfId="15" applyNumberFormat="1" applyFont="1" applyFill="1" applyAlignment="1">
      <alignment horizontal="right"/>
    </xf>
    <xf numFmtId="164" fontId="8" fillId="0" borderId="5" xfId="15" applyNumberFormat="1" applyFont="1" applyFill="1" applyBorder="1" applyAlignment="1">
      <alignment horizontal="right"/>
    </xf>
    <xf numFmtId="43" fontId="10" fillId="6" borderId="13" xfId="15" applyNumberFormat="1" applyFont="1" applyBorder="1" applyAlignment="1">
      <alignment horizontal="right"/>
    </xf>
    <xf numFmtId="5" fontId="8" fillId="0" borderId="0" xfId="15" applyNumberFormat="1" applyFont="1" applyFill="1" applyBorder="1" applyAlignment="1">
      <alignment horizontal="right"/>
    </xf>
    <xf numFmtId="5" fontId="8" fillId="6" borderId="12" xfId="15" applyNumberFormat="1" applyFont="1" applyBorder="1" applyAlignment="1">
      <alignment horizontal="right"/>
    </xf>
    <xf numFmtId="5" fontId="8" fillId="6" borderId="13" xfId="15" applyNumberFormat="1" applyFont="1" applyBorder="1" applyAlignment="1">
      <alignment horizontal="right"/>
    </xf>
    <xf numFmtId="164" fontId="8" fillId="4" borderId="0" xfId="15" applyNumberFormat="1" applyFont="1" applyFill="1" applyBorder="1" applyAlignment="1">
      <alignment horizontal="centerContinuous"/>
    </xf>
    <xf numFmtId="164" fontId="12" fillId="0" borderId="0" xfId="15" applyNumberFormat="1" applyFont="1" applyBorder="1" applyAlignment="1">
      <alignment/>
    </xf>
    <xf numFmtId="164" fontId="12" fillId="0" borderId="13" xfId="15" applyNumberFormat="1" applyFont="1" applyBorder="1" applyAlignment="1">
      <alignment/>
    </xf>
    <xf numFmtId="164" fontId="10" fillId="0" borderId="9" xfId="15" applyNumberFormat="1" applyFont="1" applyBorder="1" applyAlignment="1">
      <alignment/>
    </xf>
    <xf numFmtId="164" fontId="10" fillId="0" borderId="12" xfId="15" applyNumberFormat="1" applyFont="1" applyBorder="1" applyAlignment="1">
      <alignment/>
    </xf>
    <xf numFmtId="164" fontId="10" fillId="0" borderId="17" xfId="15" applyNumberFormat="1" applyFont="1" applyBorder="1" applyAlignment="1">
      <alignment/>
    </xf>
    <xf numFmtId="164" fontId="10" fillId="0" borderId="18" xfId="15" applyNumberFormat="1" applyFont="1" applyBorder="1" applyAlignment="1">
      <alignment/>
    </xf>
    <xf numFmtId="164" fontId="10" fillId="0" borderId="6" xfId="15" applyNumberFormat="1" applyFont="1" applyBorder="1" applyAlignment="1">
      <alignment/>
    </xf>
    <xf numFmtId="5" fontId="8" fillId="0" borderId="13" xfId="15" applyNumberFormat="1" applyFont="1" applyBorder="1" applyAlignment="1">
      <alignment/>
    </xf>
    <xf numFmtId="5" fontId="8" fillId="0" borderId="16" xfId="15" applyNumberFormat="1" applyFont="1" applyBorder="1" applyAlignment="1">
      <alignment/>
    </xf>
    <xf numFmtId="5" fontId="10" fillId="0" borderId="0" xfId="15" applyNumberFormat="1" applyFont="1" applyBorder="1" applyAlignment="1">
      <alignment/>
    </xf>
    <xf numFmtId="164" fontId="14" fillId="4" borderId="0" xfId="15" applyNumberFormat="1" applyFont="1" applyFill="1" applyBorder="1" applyAlignment="1">
      <alignment horizontal="center" wrapText="1"/>
    </xf>
    <xf numFmtId="164" fontId="5" fillId="0" borderId="0" xfId="15" applyNumberFormat="1" applyFont="1" applyFill="1" applyBorder="1" applyAlignment="1">
      <alignment/>
    </xf>
    <xf numFmtId="0" fontId="10" fillId="0" borderId="0" xfId="0" applyFont="1" applyAlignment="1">
      <alignment horizontal="centerContinuous"/>
    </xf>
    <xf numFmtId="164" fontId="8" fillId="2" borderId="0" xfId="15" applyNumberFormat="1" applyFont="1" applyFill="1" applyBorder="1" applyAlignment="1" applyProtection="1">
      <alignment horizontal="left" indent="1"/>
      <protection locked="0"/>
    </xf>
    <xf numFmtId="164" fontId="8" fillId="2" borderId="0" xfId="15" applyNumberFormat="1" applyFont="1" applyFill="1" applyBorder="1" applyAlignment="1" applyProtection="1">
      <alignment horizontal="centerContinuous"/>
      <protection locked="0"/>
    </xf>
    <xf numFmtId="0" fontId="27" fillId="2" borderId="0" xfId="0" applyFont="1" applyFill="1" applyBorder="1" applyAlignment="1" applyProtection="1">
      <alignment horizontal="centerContinuous"/>
      <protection locked="0"/>
    </xf>
    <xf numFmtId="6" fontId="8" fillId="0" borderId="0" xfId="15" applyNumberFormat="1" applyFont="1" applyBorder="1" applyAlignment="1">
      <alignment horizontal="right"/>
    </xf>
    <xf numFmtId="5" fontId="8" fillId="0" borderId="0" xfId="15" applyNumberFormat="1" applyFont="1" applyBorder="1" applyAlignment="1">
      <alignment horizontal="right"/>
    </xf>
    <xf numFmtId="0" fontId="8" fillId="2" borderId="0" xfId="0" applyFont="1" applyFill="1" applyBorder="1" applyAlignment="1" applyProtection="1">
      <alignment horizontal="right" wrapText="1"/>
      <protection locked="0"/>
    </xf>
    <xf numFmtId="0" fontId="10" fillId="0" borderId="0" xfId="0" applyFont="1" applyBorder="1" applyAlignment="1" quotePrefix="1">
      <alignment wrapText="1"/>
    </xf>
    <xf numFmtId="0" fontId="10" fillId="0" borderId="0" xfId="0" applyFont="1" applyBorder="1" applyAlignment="1">
      <alignment horizontal="center" wrapText="1"/>
    </xf>
    <xf numFmtId="164" fontId="8" fillId="4" borderId="6" xfId="15" applyNumberFormat="1" applyFont="1" applyFill="1" applyBorder="1" applyAlignment="1">
      <alignment horizontal="centerContinuous"/>
    </xf>
    <xf numFmtId="164" fontId="8" fillId="4" borderId="13" xfId="15" applyNumberFormat="1" applyFont="1" applyFill="1" applyBorder="1" applyAlignment="1">
      <alignment horizontal="centerContinuous"/>
    </xf>
    <xf numFmtId="0" fontId="10" fillId="0" borderId="0" xfId="0" applyFont="1" applyFill="1" applyAlignment="1">
      <alignment horizontal="centerContinuous"/>
    </xf>
    <xf numFmtId="38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38" fontId="18" fillId="0" borderId="0" xfId="0" applyNumberFormat="1" applyFont="1" applyAlignment="1">
      <alignment horizontal="right"/>
    </xf>
    <xf numFmtId="38" fontId="18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164" fontId="8" fillId="0" borderId="0" xfId="15" applyNumberFormat="1" applyFont="1" applyFill="1" applyBorder="1" applyAlignment="1">
      <alignment horizontal="centerContinuous"/>
    </xf>
    <xf numFmtId="164" fontId="10" fillId="0" borderId="0" xfId="15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164" fontId="21" fillId="3" borderId="0" xfId="15" applyNumberFormat="1" applyFont="1" applyFill="1" applyBorder="1" applyAlignment="1">
      <alignment vertical="center" wrapText="1"/>
    </xf>
    <xf numFmtId="164" fontId="21" fillId="3" borderId="0" xfId="15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/>
    </xf>
    <xf numFmtId="5" fontId="10" fillId="0" borderId="0" xfId="15" applyNumberFormat="1" applyFont="1" applyFill="1" applyBorder="1" applyAlignment="1">
      <alignment/>
    </xf>
    <xf numFmtId="164" fontId="10" fillId="0" borderId="0" xfId="15" applyNumberFormat="1" applyFont="1" applyFill="1" applyBorder="1" applyAlignment="1">
      <alignment/>
    </xf>
    <xf numFmtId="164" fontId="10" fillId="0" borderId="4" xfId="15" applyNumberFormat="1" applyFont="1" applyFill="1" applyBorder="1" applyAlignment="1">
      <alignment/>
    </xf>
    <xf numFmtId="164" fontId="12" fillId="0" borderId="0" xfId="15" applyNumberFormat="1" applyFont="1" applyFill="1" applyBorder="1" applyAlignment="1">
      <alignment wrapText="1"/>
    </xf>
    <xf numFmtId="164" fontId="10" fillId="0" borderId="6" xfId="15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64" fontId="17" fillId="0" borderId="0" xfId="15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4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164" fontId="8" fillId="0" borderId="19" xfId="15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18" fillId="0" borderId="0" xfId="15" applyNumberFormat="1" applyFont="1" applyFill="1" applyBorder="1" applyAlignment="1">
      <alignment/>
    </xf>
    <xf numFmtId="164" fontId="10" fillId="0" borderId="0" xfId="15" applyNumberFormat="1" applyFont="1" applyFill="1" applyBorder="1" applyAlignment="1">
      <alignment/>
    </xf>
    <xf numFmtId="8" fontId="8" fillId="0" borderId="0" xfId="0" applyNumberFormat="1" applyFont="1" applyFill="1" applyBorder="1" applyAlignment="1">
      <alignment/>
    </xf>
    <xf numFmtId="5" fontId="8" fillId="0" borderId="5" xfId="15" applyNumberFormat="1" applyFont="1" applyFill="1" applyBorder="1" applyAlignment="1">
      <alignment/>
    </xf>
    <xf numFmtId="8" fontId="10" fillId="0" borderId="0" xfId="0" applyNumberFormat="1" applyFont="1" applyFill="1" applyBorder="1" applyAlignment="1">
      <alignment/>
    </xf>
    <xf numFmtId="164" fontId="12" fillId="0" borderId="0" xfId="15" applyNumberFormat="1" applyFont="1" applyFill="1" applyBorder="1" applyAlignment="1">
      <alignment horizontal="left" wrapText="1"/>
    </xf>
    <xf numFmtId="164" fontId="10" fillId="0" borderId="4" xfId="15" applyNumberFormat="1" applyFont="1" applyFill="1" applyBorder="1" applyAlignment="1">
      <alignment/>
    </xf>
    <xf numFmtId="164" fontId="17" fillId="0" borderId="4" xfId="15" applyNumberFormat="1" applyFont="1" applyFill="1" applyBorder="1" applyAlignment="1">
      <alignment/>
    </xf>
    <xf numFmtId="164" fontId="22" fillId="0" borderId="0" xfId="15" applyNumberFormat="1" applyFont="1" applyFill="1" applyBorder="1" applyAlignment="1">
      <alignment/>
    </xf>
    <xf numFmtId="164" fontId="12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6" fillId="0" borderId="0" xfId="15" applyNumberFormat="1" applyFont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164" fontId="7" fillId="0" borderId="0" xfId="15" applyNumberFormat="1" applyFont="1" applyFill="1" applyAlignment="1">
      <alignment horizontal="centerContinuous"/>
    </xf>
    <xf numFmtId="164" fontId="6" fillId="0" borderId="0" xfId="15" applyNumberFormat="1" applyFont="1" applyAlignment="1">
      <alignment horizontal="centerContinuous"/>
    </xf>
    <xf numFmtId="38" fontId="7" fillId="0" borderId="0" xfId="0" applyNumberFormat="1" applyFont="1" applyFill="1" applyAlignment="1">
      <alignment horizontal="centerContinuous"/>
    </xf>
    <xf numFmtId="38" fontId="6" fillId="0" borderId="0" xfId="0" applyNumberFormat="1" applyFont="1" applyAlignment="1">
      <alignment horizontal="centerContinuous"/>
    </xf>
    <xf numFmtId="0" fontId="7" fillId="2" borderId="0" xfId="0" applyFont="1" applyFill="1" applyBorder="1" applyAlignment="1" applyProtection="1">
      <alignment horizontal="centerContinuous"/>
      <protection locked="0"/>
    </xf>
    <xf numFmtId="164" fontId="7" fillId="2" borderId="0" xfId="15" applyNumberFormat="1" applyFont="1" applyFill="1" applyBorder="1" applyAlignment="1" applyProtection="1">
      <alignment horizontal="centerContinuous"/>
      <protection locked="0"/>
    </xf>
    <xf numFmtId="164" fontId="7" fillId="2" borderId="0" xfId="15" applyNumberFormat="1" applyFont="1" applyFill="1" applyBorder="1" applyAlignment="1" applyProtection="1">
      <alignment horizontal="centerContinuous" wrapText="1"/>
      <protection locked="0"/>
    </xf>
    <xf numFmtId="164" fontId="7" fillId="0" borderId="0" xfId="15" applyNumberFormat="1" applyFont="1" applyBorder="1" applyAlignment="1">
      <alignment horizontal="centerContinuous"/>
    </xf>
    <xf numFmtId="164" fontId="6" fillId="0" borderId="0" xfId="15" applyNumberFormat="1" applyFont="1" applyBorder="1" applyAlignment="1">
      <alignment/>
    </xf>
    <xf numFmtId="5" fontId="10" fillId="0" borderId="0" xfId="15" applyNumberFormat="1" applyFont="1" applyFill="1" applyBorder="1" applyAlignment="1">
      <alignment horizontal="right"/>
    </xf>
    <xf numFmtId="38" fontId="8" fillId="0" borderId="5" xfId="0" applyNumberFormat="1" applyFont="1" applyBorder="1" applyAlignment="1">
      <alignment horizontal="right"/>
    </xf>
    <xf numFmtId="38" fontId="10" fillId="0" borderId="0" xfId="0" applyNumberFormat="1" applyFont="1" applyFill="1" applyBorder="1" applyAlignment="1">
      <alignment horizontal="right"/>
    </xf>
    <xf numFmtId="164" fontId="21" fillId="0" borderId="0" xfId="15" applyNumberFormat="1" applyFont="1" applyFill="1" applyBorder="1" applyAlignment="1">
      <alignment horizontal="right"/>
    </xf>
    <xf numFmtId="164" fontId="8" fillId="0" borderId="5" xfId="15" applyNumberFormat="1" applyFont="1" applyBorder="1" applyAlignment="1">
      <alignment/>
    </xf>
    <xf numFmtId="164" fontId="8" fillId="0" borderId="5" xfId="15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5" fontId="10" fillId="0" borderId="2" xfId="15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5" fontId="7" fillId="0" borderId="0" xfId="0" applyNumberFormat="1" applyFont="1" applyFill="1" applyAlignment="1" quotePrefix="1">
      <alignment horizontal="center"/>
    </xf>
    <xf numFmtId="15" fontId="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8" fontId="2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lDept\FINSTATE\2002\FLUX%20ANALYSIS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ATARA\EXCEL\Financial%20Statements\1Q2000f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ICKSP\EXCEL\2001\3Q01\03Q01F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lDept\FINSTATE\2002\2q02\FINANCIAL%20STATEM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09-30-02 (Pre)"/>
      <sheetName val="TB09-30-02(Final)"/>
      <sheetName val="IBNR Cal-p13"/>
      <sheetName val="Cal. UPLR-p14"/>
      <sheetName val="Loss Exp Factor-p15"/>
      <sheetName val="LEP-QTD-p16"/>
      <sheetName val="LEP-YTD-p17"/>
      <sheetName val="bs - fx YTD"/>
      <sheetName val="bs-fx QTD"/>
      <sheetName val="inc-fx QTD"/>
      <sheetName val="inc - fx YTD"/>
    </sheetNames>
    <sheetDataSet>
      <sheetData sheetId="0">
        <row r="16">
          <cell r="G16">
            <v>-1838990.6600000001</v>
          </cell>
        </row>
        <row r="22">
          <cell r="G22">
            <v>11618577.98</v>
          </cell>
        </row>
        <row r="25">
          <cell r="G25">
            <v>9035.63</v>
          </cell>
        </row>
        <row r="188">
          <cell r="F188">
            <v>-34740</v>
          </cell>
        </row>
        <row r="194">
          <cell r="G194">
            <v>-91297.81</v>
          </cell>
        </row>
        <row r="206">
          <cell r="G206">
            <v>-324856.71</v>
          </cell>
        </row>
        <row r="221">
          <cell r="G221">
            <v>-961910</v>
          </cell>
        </row>
        <row r="242">
          <cell r="G242">
            <v>-3640.2200000000003</v>
          </cell>
        </row>
        <row r="244">
          <cell r="G244">
            <v>-618846.84</v>
          </cell>
        </row>
        <row r="258">
          <cell r="G258">
            <v>-113994.26000000001</v>
          </cell>
        </row>
        <row r="591">
          <cell r="E591">
            <v>72119.22</v>
          </cell>
        </row>
        <row r="959">
          <cell r="E959">
            <v>335155</v>
          </cell>
        </row>
        <row r="960">
          <cell r="E960">
            <v>4979.98</v>
          </cell>
        </row>
        <row r="964">
          <cell r="E964">
            <v>240717.92</v>
          </cell>
        </row>
        <row r="973">
          <cell r="E973">
            <v>58331.310000000005</v>
          </cell>
        </row>
      </sheetData>
      <sheetData sheetId="1">
        <row r="25">
          <cell r="G25">
            <v>9035.63</v>
          </cell>
        </row>
        <row r="50">
          <cell r="F50">
            <v>37995.4</v>
          </cell>
        </row>
        <row r="51">
          <cell r="F51">
            <v>-17522.14</v>
          </cell>
        </row>
        <row r="60">
          <cell r="F60">
            <v>-377253</v>
          </cell>
        </row>
        <row r="61">
          <cell r="F61">
            <v>-5961432</v>
          </cell>
        </row>
        <row r="64">
          <cell r="F64">
            <v>-140255</v>
          </cell>
        </row>
        <row r="65">
          <cell r="F65">
            <v>-2252606</v>
          </cell>
        </row>
        <row r="68">
          <cell r="F68">
            <v>-2390</v>
          </cell>
        </row>
        <row r="69">
          <cell r="F69">
            <v>-43056</v>
          </cell>
        </row>
        <row r="70">
          <cell r="G70">
            <v>-8776992</v>
          </cell>
        </row>
        <row r="105">
          <cell r="G105">
            <v>-5068927.600000001</v>
          </cell>
        </row>
        <row r="120">
          <cell r="G120">
            <v>-1302472.2</v>
          </cell>
        </row>
        <row r="153">
          <cell r="G153">
            <v>-394965.17999999993</v>
          </cell>
        </row>
        <row r="184">
          <cell r="G184">
            <v>-127127.4</v>
          </cell>
        </row>
        <row r="205">
          <cell r="G205">
            <v>-324856.71</v>
          </cell>
        </row>
        <row r="249">
          <cell r="G249">
            <v>-364716</v>
          </cell>
        </row>
        <row r="281">
          <cell r="D281">
            <v>0</v>
          </cell>
          <cell r="F281">
            <v>49</v>
          </cell>
        </row>
        <row r="282">
          <cell r="D282">
            <v>0</v>
          </cell>
          <cell r="F282">
            <v>0</v>
          </cell>
        </row>
        <row r="283">
          <cell r="D283">
            <v>0</v>
          </cell>
          <cell r="F283">
            <v>0</v>
          </cell>
        </row>
        <row r="284">
          <cell r="D284">
            <v>577</v>
          </cell>
          <cell r="F284">
            <v>2348</v>
          </cell>
        </row>
        <row r="285">
          <cell r="D285">
            <v>27934</v>
          </cell>
          <cell r="F285">
            <v>52634</v>
          </cell>
        </row>
        <row r="286">
          <cell r="D286">
            <v>-3223189</v>
          </cell>
          <cell r="F286">
            <v>-9500479</v>
          </cell>
        </row>
        <row r="288">
          <cell r="D288">
            <v>0</v>
          </cell>
          <cell r="F288">
            <v>22</v>
          </cell>
        </row>
        <row r="289">
          <cell r="F289">
            <v>0</v>
          </cell>
        </row>
        <row r="291">
          <cell r="D291">
            <v>248</v>
          </cell>
          <cell r="F291">
            <v>1288</v>
          </cell>
        </row>
        <row r="292">
          <cell r="D292">
            <v>11073</v>
          </cell>
          <cell r="F292">
            <v>22014</v>
          </cell>
        </row>
        <row r="293">
          <cell r="D293">
            <v>-1224227</v>
          </cell>
          <cell r="F293">
            <v>-3578081</v>
          </cell>
        </row>
        <row r="299">
          <cell r="D299">
            <v>19</v>
          </cell>
          <cell r="F299">
            <v>620</v>
          </cell>
        </row>
        <row r="300">
          <cell r="D300">
            <v>-24311</v>
          </cell>
          <cell r="F300">
            <v>-67694</v>
          </cell>
        </row>
        <row r="335">
          <cell r="E335">
            <v>-52310.600000000006</v>
          </cell>
          <cell r="G335">
            <v>-170480.6</v>
          </cell>
        </row>
        <row r="341">
          <cell r="E341">
            <v>-543.87</v>
          </cell>
          <cell r="G341">
            <v>63394.39</v>
          </cell>
        </row>
        <row r="342">
          <cell r="E342">
            <v>0</v>
          </cell>
          <cell r="G342">
            <v>73816.28000000001</v>
          </cell>
        </row>
        <row r="343">
          <cell r="E343">
            <v>-58519.23</v>
          </cell>
          <cell r="G343">
            <v>1034496.43</v>
          </cell>
        </row>
        <row r="344">
          <cell r="E344">
            <v>1753301.9700000002</v>
          </cell>
          <cell r="G344">
            <v>7060360.3</v>
          </cell>
        </row>
        <row r="345">
          <cell r="E345">
            <v>908621.93</v>
          </cell>
          <cell r="G345">
            <v>1202833.71</v>
          </cell>
        </row>
        <row r="346">
          <cell r="E346">
            <v>0</v>
          </cell>
          <cell r="G346">
            <v>0</v>
          </cell>
        </row>
        <row r="347">
          <cell r="E347">
            <v>-13323.65</v>
          </cell>
          <cell r="G347">
            <v>-13523.31</v>
          </cell>
        </row>
        <row r="348">
          <cell r="E348">
            <v>8660.68</v>
          </cell>
          <cell r="G348">
            <v>123311.18</v>
          </cell>
        </row>
        <row r="349">
          <cell r="E349">
            <v>286781.19999999995</v>
          </cell>
          <cell r="G349">
            <v>936089.1</v>
          </cell>
        </row>
        <row r="350">
          <cell r="E350">
            <v>186409.66</v>
          </cell>
          <cell r="F350">
            <v>245555.88</v>
          </cell>
        </row>
        <row r="352">
          <cell r="E352">
            <v>0</v>
          </cell>
          <cell r="G352">
            <v>3604.08</v>
          </cell>
        </row>
        <row r="354">
          <cell r="E354">
            <v>3171386.8300000005</v>
          </cell>
          <cell r="G354">
            <v>10965916.16</v>
          </cell>
        </row>
        <row r="377">
          <cell r="E377">
            <v>-99998.13999999998</v>
          </cell>
          <cell r="G377">
            <v>-235978.12</v>
          </cell>
        </row>
        <row r="444">
          <cell r="E444">
            <v>252202.73</v>
          </cell>
          <cell r="G444">
            <v>842425.8800000001</v>
          </cell>
        </row>
        <row r="488">
          <cell r="G488">
            <v>327021.41</v>
          </cell>
        </row>
        <row r="512">
          <cell r="F512">
            <v>0</v>
          </cell>
        </row>
        <row r="513">
          <cell r="F513">
            <v>-4.9</v>
          </cell>
        </row>
        <row r="514">
          <cell r="F514">
            <v>0</v>
          </cell>
        </row>
        <row r="516">
          <cell r="F516">
            <v>-234.8</v>
          </cell>
        </row>
        <row r="517">
          <cell r="F517">
            <v>-5263.4</v>
          </cell>
        </row>
        <row r="518">
          <cell r="F518">
            <v>957931.5</v>
          </cell>
        </row>
        <row r="520">
          <cell r="F520">
            <v>-2.2</v>
          </cell>
        </row>
        <row r="523">
          <cell r="F523">
            <v>-128.8</v>
          </cell>
        </row>
        <row r="524">
          <cell r="F524">
            <v>-2201.4</v>
          </cell>
        </row>
        <row r="525">
          <cell r="F525">
            <v>361832.5</v>
          </cell>
        </row>
        <row r="530">
          <cell r="F530">
            <v>-66.75</v>
          </cell>
        </row>
        <row r="531">
          <cell r="F531">
            <v>7270.65</v>
          </cell>
        </row>
        <row r="533">
          <cell r="F533">
            <v>0</v>
          </cell>
        </row>
        <row r="534">
          <cell r="F534">
            <v>0</v>
          </cell>
        </row>
        <row r="536">
          <cell r="F536">
            <v>18</v>
          </cell>
        </row>
        <row r="537">
          <cell r="F537">
            <v>1268.2</v>
          </cell>
        </row>
        <row r="538">
          <cell r="F538">
            <v>-96547.4</v>
          </cell>
        </row>
        <row r="542">
          <cell r="F542">
            <v>8.6</v>
          </cell>
        </row>
        <row r="543">
          <cell r="F543">
            <v>207.8</v>
          </cell>
        </row>
        <row r="544">
          <cell r="F544">
            <v>-27872.8</v>
          </cell>
        </row>
        <row r="547">
          <cell r="F547">
            <v>0</v>
          </cell>
        </row>
        <row r="548">
          <cell r="F548">
            <v>-526.1</v>
          </cell>
        </row>
        <row r="550">
          <cell r="E550">
            <v>404349.55000000005</v>
          </cell>
          <cell r="G550">
            <v>1195688.7</v>
          </cell>
        </row>
        <row r="554">
          <cell r="E554">
            <v>14250</v>
          </cell>
          <cell r="G554">
            <v>43595.93</v>
          </cell>
        </row>
        <row r="558">
          <cell r="E558">
            <v>4125</v>
          </cell>
          <cell r="G558">
            <v>12000</v>
          </cell>
        </row>
        <row r="564">
          <cell r="G564">
            <v>197829.28</v>
          </cell>
        </row>
        <row r="912">
          <cell r="E912">
            <v>768681.7700000003</v>
          </cell>
          <cell r="G912">
            <v>2410534.0500000017</v>
          </cell>
        </row>
        <row r="929">
          <cell r="D929">
            <v>42500.51</v>
          </cell>
        </row>
        <row r="931">
          <cell r="D931">
            <v>335155</v>
          </cell>
        </row>
        <row r="946">
          <cell r="D946">
            <v>-25.57</v>
          </cell>
        </row>
        <row r="947">
          <cell r="D947">
            <v>-16655</v>
          </cell>
          <cell r="F947">
            <v>287408.34</v>
          </cell>
        </row>
      </sheetData>
      <sheetData sheetId="2">
        <row r="14">
          <cell r="E14">
            <v>111342.03</v>
          </cell>
        </row>
        <row r="15">
          <cell r="E15">
            <v>15</v>
          </cell>
        </row>
        <row r="16">
          <cell r="E16">
            <v>0</v>
          </cell>
        </row>
        <row r="20">
          <cell r="E20">
            <v>97253</v>
          </cell>
        </row>
        <row r="21">
          <cell r="E21">
            <v>15744</v>
          </cell>
        </row>
        <row r="22">
          <cell r="E22">
            <v>0</v>
          </cell>
        </row>
        <row r="26">
          <cell r="E26">
            <v>288422.86</v>
          </cell>
        </row>
        <row r="27">
          <cell r="E27">
            <v>13517</v>
          </cell>
        </row>
        <row r="28">
          <cell r="E28">
            <v>0</v>
          </cell>
        </row>
        <row r="32">
          <cell r="C32">
            <v>236179.41</v>
          </cell>
          <cell r="E32">
            <v>1684496.16</v>
          </cell>
        </row>
        <row r="33">
          <cell r="C33">
            <v>88328.68</v>
          </cell>
          <cell r="E33">
            <v>342950.62</v>
          </cell>
        </row>
        <row r="34">
          <cell r="C34">
            <v>1524.96</v>
          </cell>
          <cell r="E34">
            <v>1524.96</v>
          </cell>
        </row>
        <row r="38">
          <cell r="C38">
            <v>705662.45</v>
          </cell>
          <cell r="E38">
            <v>3391422.76</v>
          </cell>
        </row>
        <row r="39">
          <cell r="C39">
            <v>265755.98</v>
          </cell>
          <cell r="E39">
            <v>416690.68999999994</v>
          </cell>
        </row>
        <row r="40">
          <cell r="C40">
            <v>5020.72</v>
          </cell>
          <cell r="E40">
            <v>8020.72</v>
          </cell>
        </row>
        <row r="41">
          <cell r="C41">
            <v>976439.1499999999</v>
          </cell>
        </row>
      </sheetData>
      <sheetData sheetId="3">
        <row r="30">
          <cell r="B30">
            <v>276629.62</v>
          </cell>
          <cell r="C30">
            <v>149174.63</v>
          </cell>
          <cell r="D30">
            <v>29707.16</v>
          </cell>
          <cell r="E30">
            <v>10016.93</v>
          </cell>
          <cell r="F30">
            <v>11468.080000000002</v>
          </cell>
        </row>
        <row r="31">
          <cell r="B31">
            <v>15546.06</v>
          </cell>
          <cell r="C31">
            <v>26225.71</v>
          </cell>
          <cell r="D31">
            <v>1392.23</v>
          </cell>
          <cell r="E31">
            <v>1621.6100000000001</v>
          </cell>
          <cell r="F31">
            <v>1.549999999999627</v>
          </cell>
        </row>
        <row r="32">
          <cell r="B32">
            <v>309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292484.68</v>
          </cell>
          <cell r="C33">
            <v>175400.34</v>
          </cell>
          <cell r="D33">
            <v>31099.39</v>
          </cell>
          <cell r="E33">
            <v>11638.54</v>
          </cell>
          <cell r="F33">
            <v>11469.630000000001</v>
          </cell>
        </row>
      </sheetData>
      <sheetData sheetId="5">
        <row r="17">
          <cell r="G17">
            <v>8083.62</v>
          </cell>
        </row>
        <row r="18">
          <cell r="G18">
            <v>1135.35</v>
          </cell>
        </row>
        <row r="19">
          <cell r="B19">
            <v>0</v>
          </cell>
        </row>
        <row r="20">
          <cell r="B20">
            <v>9218.97</v>
          </cell>
          <cell r="F20">
            <v>0</v>
          </cell>
        </row>
        <row r="23">
          <cell r="G23">
            <v>6285.32</v>
          </cell>
        </row>
        <row r="24">
          <cell r="G24">
            <v>3845.48</v>
          </cell>
        </row>
        <row r="25">
          <cell r="B25">
            <v>0</v>
          </cell>
        </row>
        <row r="26">
          <cell r="B26">
            <v>10130.8</v>
          </cell>
          <cell r="F26">
            <v>0</v>
          </cell>
        </row>
        <row r="29">
          <cell r="G29">
            <v>10034.42</v>
          </cell>
        </row>
        <row r="30">
          <cell r="G30">
            <v>5083.3099999999995</v>
          </cell>
        </row>
        <row r="31">
          <cell r="G31">
            <v>0</v>
          </cell>
        </row>
        <row r="32">
          <cell r="B32">
            <v>14085.099999999999</v>
          </cell>
          <cell r="F32">
            <v>1032.63</v>
          </cell>
        </row>
        <row r="35">
          <cell r="G35">
            <v>133772.28</v>
          </cell>
        </row>
        <row r="36">
          <cell r="G36">
            <v>66618.36</v>
          </cell>
        </row>
        <row r="37">
          <cell r="G37">
            <v>0</v>
          </cell>
        </row>
        <row r="38">
          <cell r="B38">
            <v>135825.57</v>
          </cell>
          <cell r="F38">
            <v>64565.07</v>
          </cell>
        </row>
        <row r="41">
          <cell r="G41">
            <v>74712.36</v>
          </cell>
        </row>
        <row r="42">
          <cell r="G42">
            <v>42824.96</v>
          </cell>
        </row>
        <row r="43">
          <cell r="G43">
            <v>0</v>
          </cell>
        </row>
        <row r="44">
          <cell r="B44">
            <v>82942.29</v>
          </cell>
          <cell r="F44">
            <v>34595.03</v>
          </cell>
        </row>
        <row r="49">
          <cell r="F49">
            <v>100192.73</v>
          </cell>
        </row>
      </sheetData>
      <sheetData sheetId="6">
        <row r="17">
          <cell r="G17">
            <v>33818.97</v>
          </cell>
        </row>
        <row r="18">
          <cell r="G18">
            <v>3176.05</v>
          </cell>
        </row>
        <row r="19">
          <cell r="G19">
            <v>0</v>
          </cell>
        </row>
        <row r="20">
          <cell r="B20">
            <v>35421.240000000005</v>
          </cell>
          <cell r="F20">
            <v>1573.78</v>
          </cell>
        </row>
        <row r="23">
          <cell r="G23">
            <v>14791.34</v>
          </cell>
        </row>
        <row r="24">
          <cell r="G24">
            <v>14105.42</v>
          </cell>
        </row>
        <row r="25">
          <cell r="G25">
            <v>0</v>
          </cell>
        </row>
        <row r="26">
          <cell r="B26">
            <v>24894.35</v>
          </cell>
          <cell r="F26">
            <v>4002.41</v>
          </cell>
        </row>
        <row r="29">
          <cell r="G29">
            <v>117077.87</v>
          </cell>
        </row>
        <row r="30">
          <cell r="G30">
            <v>44474.55</v>
          </cell>
        </row>
        <row r="31">
          <cell r="G31">
            <v>0</v>
          </cell>
        </row>
        <row r="32">
          <cell r="B32">
            <v>118694.11</v>
          </cell>
          <cell r="F32">
            <v>42858.310000000005</v>
          </cell>
        </row>
        <row r="35">
          <cell r="G35">
            <v>540012.73</v>
          </cell>
        </row>
        <row r="36">
          <cell r="G36">
            <v>234733.68</v>
          </cell>
        </row>
        <row r="37">
          <cell r="G37">
            <v>1051.53</v>
          </cell>
        </row>
        <row r="38">
          <cell r="B38">
            <v>539856.1900000001</v>
          </cell>
          <cell r="F38">
            <v>235941.75</v>
          </cell>
        </row>
        <row r="41">
          <cell r="G41">
            <v>103272.18</v>
          </cell>
        </row>
        <row r="42">
          <cell r="G42">
            <v>62932.97</v>
          </cell>
        </row>
        <row r="43">
          <cell r="G43">
            <v>0</v>
          </cell>
        </row>
        <row r="44">
          <cell r="B44">
            <v>123559.98999999999</v>
          </cell>
          <cell r="F44">
            <v>42645.159999999996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AE &amp; ULAE only"/>
      <sheetName val="Combined"/>
      <sheetName val="Unallocated"/>
      <sheetName val="Allocated"/>
      <sheetName val="sum of le factor QTD"/>
      <sheetName val="sum of le factor YTD"/>
      <sheetName val="bs - fx QTR"/>
      <sheetName val="in - fx QTR"/>
      <sheetName val="TB 3-31-2000"/>
      <sheetName val="Balance Sheet"/>
      <sheetName val="Income Statement"/>
      <sheetName val="Equity QTR"/>
      <sheetName val="Earned Incurred QTD"/>
      <sheetName val="Premiums QTD"/>
      <sheetName val="Losses Incurred QTR"/>
      <sheetName val="Loss Expenses QTR"/>
      <sheetName val="IBNR Reserve"/>
      <sheetName val="Cal. Unpaid Loss Reserve"/>
      <sheetName val="Loss Exp Factor"/>
      <sheetName val="Loss Exp Paid"/>
      <sheetName val="UPR"/>
      <sheetName val="ALAE &amp; ULAE CAL"/>
    </sheetNames>
    <sheetDataSet>
      <sheetData sheetId="11">
        <row r="48">
          <cell r="D48">
            <v>0</v>
          </cell>
        </row>
        <row r="51">
          <cell r="D51">
            <v>0</v>
          </cell>
        </row>
        <row r="52">
          <cell r="D5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B09-30-01 (B)"/>
      <sheetName val="TB09-30-01(A)"/>
      <sheetName val="(11) Balance Sheet"/>
      <sheetName val="(10)Income Statement"/>
      <sheetName val="(9)Equity QTR-p3"/>
      <sheetName val="(9)Equity YTD-p4"/>
      <sheetName val="(8)Earned Incurred QTD-p5"/>
      <sheetName val="(8)Earned Incurred YTD-p6"/>
      <sheetName val="(7)Premiums QTD-p7"/>
      <sheetName val="(7)Premiums YTD-p8"/>
      <sheetName val="(6)Losses Incurred QTR-p9"/>
      <sheetName val="(6)Losses Incurred YTD-p10"/>
      <sheetName val="(5)Loss Expenses QTR-p11"/>
      <sheetName val="(4)Loss Expenses YTD-p12"/>
      <sheetName val="(4)IBNR Reserve-p13"/>
      <sheetName val="(3)Cal. Unpaid Loss Reserve-p14"/>
      <sheetName val="ALAE &amp; ULAE (4-5)"/>
      <sheetName val="(2)Loss Exp Factor-p15"/>
      <sheetName val="(1)Loss Exp Paid QTD-p16"/>
      <sheetName val="(1)Loss Exp Paid YTD-p17"/>
      <sheetName val="IBNR CAL"/>
      <sheetName val="UPR-JE"/>
      <sheetName val="Advance"/>
      <sheetName val="bs - fx QTR"/>
      <sheetName val="bs-fx YTD"/>
      <sheetName val="in-fx YTD"/>
      <sheetName val="in - fx QTR"/>
      <sheetName val="Ahighlights1"/>
      <sheetName val="ABalance2"/>
      <sheetName val="AIncome3"/>
      <sheetName val="Loss-QTR"/>
      <sheetName val="Loss-YTD"/>
      <sheetName val="compare"/>
      <sheetName val="WP-Total"/>
      <sheetName val="WP-LOB"/>
      <sheetName val="POL-LOB"/>
      <sheetName val="IFP-LOB"/>
      <sheetName val="IFP-3YR"/>
      <sheetName val="14GIPDP"/>
      <sheetName val="10WP-All"/>
    </sheetNames>
    <sheetDataSet>
      <sheetData sheetId="10">
        <row r="17">
          <cell r="E17">
            <v>0</v>
          </cell>
        </row>
        <row r="23">
          <cell r="D2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 (pg 1)"/>
      <sheetName val="Income Statement (pg 2)"/>
      <sheetName val="Equity QTR (pg 3)"/>
      <sheetName val="Equity YTD (pg 4) "/>
      <sheetName val="Earned Incurred QTD (pg 5)"/>
      <sheetName val="Earned Incurred YTD (pg 6)"/>
      <sheetName val="Premiums QTD (pg 7)"/>
      <sheetName val="Premiums YTD (pg 8)"/>
      <sheetName val="Losses Incurred QTR (pg 9)"/>
      <sheetName val="Losses Incurred YTD (pg 10)"/>
      <sheetName val="Loss Expenses QTR (pg 11)"/>
      <sheetName val="Loss Expenses YTD (pg 12)"/>
      <sheetName val="IBNR Reserve (pg 13)"/>
      <sheetName val="Cal. Unpaid Loss Res (pg 14)"/>
      <sheetName val="Loss Exp Factor (pg 15)"/>
      <sheetName val="Loss Exp Paid QTD (pg 16)"/>
      <sheetName val="Loss Exp Paid YTD (pg 17)"/>
      <sheetName val="2Q02TB "/>
    </sheetNames>
    <sheetDataSet>
      <sheetData sheetId="0">
        <row r="19">
          <cell r="D19">
            <v>698339.72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75" zoomScaleNormal="75" workbookViewId="0" topLeftCell="A1">
      <selection activeCell="A1" sqref="A1:E1"/>
    </sheetView>
  </sheetViews>
  <sheetFormatPr defaultColWidth="9.140625" defaultRowHeight="12.75"/>
  <cols>
    <col min="1" max="1" width="53.00390625" style="5" customWidth="1"/>
    <col min="2" max="5" width="16.7109375" style="95" customWidth="1"/>
    <col min="6" max="6" width="20.8515625" style="13" bestFit="1" customWidth="1"/>
    <col min="7" max="16384" width="9.140625" style="5" customWidth="1"/>
  </cols>
  <sheetData>
    <row r="1" spans="1:6" s="3" customFormat="1" ht="25.5">
      <c r="A1" s="328" t="s">
        <v>8</v>
      </c>
      <c r="B1" s="328"/>
      <c r="C1" s="328"/>
      <c r="D1" s="328"/>
      <c r="E1" s="328"/>
      <c r="F1" s="109"/>
    </row>
    <row r="2" spans="1:6" s="3" customFormat="1" ht="19.5">
      <c r="A2" s="327"/>
      <c r="B2" s="327"/>
      <c r="C2" s="327"/>
      <c r="D2" s="327"/>
      <c r="E2" s="327"/>
      <c r="F2" s="109"/>
    </row>
    <row r="3" spans="1:6" s="37" customFormat="1" ht="15.75">
      <c r="A3" s="329" t="s">
        <v>184</v>
      </c>
      <c r="B3" s="329"/>
      <c r="C3" s="329"/>
      <c r="D3" s="329"/>
      <c r="E3" s="329"/>
      <c r="F3" s="90"/>
    </row>
    <row r="4" spans="1:6" s="37" customFormat="1" ht="15.75">
      <c r="A4" s="330" t="s">
        <v>0</v>
      </c>
      <c r="B4" s="330"/>
      <c r="C4" s="330"/>
      <c r="D4" s="330"/>
      <c r="E4" s="330"/>
      <c r="F4" s="90"/>
    </row>
    <row r="5" spans="1:5" ht="14.25">
      <c r="A5" s="4"/>
      <c r="B5" s="126"/>
      <c r="C5" s="126"/>
      <c r="D5" s="126"/>
      <c r="E5" s="126"/>
    </row>
    <row r="6" spans="1:6" ht="45">
      <c r="A6" s="4"/>
      <c r="B6" s="125" t="s">
        <v>185</v>
      </c>
      <c r="C6" s="125" t="s">
        <v>186</v>
      </c>
      <c r="D6" s="125" t="s">
        <v>187</v>
      </c>
      <c r="E6" s="125" t="s">
        <v>188</v>
      </c>
      <c r="F6" s="90"/>
    </row>
    <row r="7" spans="1:5" ht="15">
      <c r="A7" s="6" t="s">
        <v>10</v>
      </c>
      <c r="B7" s="164"/>
      <c r="C7" s="164"/>
      <c r="D7" s="164"/>
      <c r="E7" s="165"/>
    </row>
    <row r="8" spans="1:5" ht="14.25">
      <c r="A8" s="7" t="s">
        <v>189</v>
      </c>
      <c r="B8" s="166"/>
      <c r="C8" s="166"/>
      <c r="D8" s="166"/>
      <c r="E8" s="166"/>
    </row>
    <row r="9" spans="1:6" ht="14.25">
      <c r="A9" s="7" t="s">
        <v>190</v>
      </c>
      <c r="B9" s="326">
        <f>+'[1]TB09-30-02 (Pre)'!G16+'[1]TB09-30-02 (Pre)'!G22</f>
        <v>9779587.32</v>
      </c>
      <c r="C9" s="166">
        <v>0</v>
      </c>
      <c r="D9" s="166">
        <v>0</v>
      </c>
      <c r="E9" s="326">
        <f>SUM(B9:D9)</f>
        <v>9779587.32</v>
      </c>
      <c r="F9" s="110"/>
    </row>
    <row r="10" spans="1:5" ht="14.25">
      <c r="A10" s="7" t="s">
        <v>11</v>
      </c>
      <c r="B10" s="166">
        <v>0</v>
      </c>
      <c r="C10" s="166">
        <f>+'[1]TB09-30-02 (Pre)'!G25</f>
        <v>9035.63</v>
      </c>
      <c r="D10" s="166">
        <v>0</v>
      </c>
      <c r="E10" s="166">
        <f>SUM(B10:D10)</f>
        <v>9035.63</v>
      </c>
    </row>
    <row r="11" spans="1:5" ht="14.25" customHeight="1">
      <c r="A11" s="7" t="s">
        <v>12</v>
      </c>
      <c r="B11" s="166">
        <f>+'[1]TB09-30-02 (Pre)'!E964</f>
        <v>240717.92</v>
      </c>
      <c r="C11" s="166">
        <v>0</v>
      </c>
      <c r="D11" s="166">
        <f>B11</f>
        <v>240717.92</v>
      </c>
      <c r="E11" s="166">
        <f>+B11-D11</f>
        <v>0</v>
      </c>
    </row>
    <row r="12" spans="1:5" ht="14.25" customHeight="1">
      <c r="A12" s="7" t="s">
        <v>13</v>
      </c>
      <c r="B12" s="166">
        <f>+'[1]TB09-30-02(Final)'!F50+'[1]TB09-30-02(Final)'!F51</f>
        <v>20473.260000000002</v>
      </c>
      <c r="C12" s="166">
        <v>0</v>
      </c>
      <c r="D12" s="166">
        <v>0</v>
      </c>
      <c r="E12" s="166">
        <f>+B12-D12</f>
        <v>20473.260000000002</v>
      </c>
    </row>
    <row r="13" spans="1:5" ht="15.75" customHeight="1">
      <c r="A13" s="7" t="s">
        <v>14</v>
      </c>
      <c r="B13" s="166">
        <f>+'[1]TB09-30-02 (Pre)'!E973</f>
        <v>58331.310000000005</v>
      </c>
      <c r="C13" s="166">
        <v>0</v>
      </c>
      <c r="D13" s="166">
        <f>B13</f>
        <v>58331.310000000005</v>
      </c>
      <c r="E13" s="166">
        <f>+B13-D13</f>
        <v>0</v>
      </c>
    </row>
    <row r="14" spans="1:5" ht="14.25">
      <c r="A14" s="5" t="s">
        <v>193</v>
      </c>
      <c r="B14" s="166">
        <v>42500.51</v>
      </c>
      <c r="C14" s="166">
        <v>0</v>
      </c>
      <c r="D14" s="166">
        <f>B14</f>
        <v>42500.51</v>
      </c>
      <c r="E14" s="166">
        <f>+B14-D14</f>
        <v>0</v>
      </c>
    </row>
    <row r="15" spans="1:5" ht="14.25" hidden="1">
      <c r="A15" s="5" t="s">
        <v>149</v>
      </c>
      <c r="B15" s="167"/>
      <c r="C15" s="166">
        <v>0</v>
      </c>
      <c r="D15" s="166">
        <v>0</v>
      </c>
      <c r="E15" s="166">
        <f>B15+C15-D15</f>
        <v>0</v>
      </c>
    </row>
    <row r="16" spans="1:5" ht="14.25">
      <c r="A16" s="5" t="s">
        <v>126</v>
      </c>
      <c r="B16" s="166">
        <f>+'[1]TB09-30-02 (Pre)'!E959</f>
        <v>335155</v>
      </c>
      <c r="C16" s="166"/>
      <c r="D16" s="166">
        <f>+B16</f>
        <v>335155</v>
      </c>
      <c r="E16" s="166">
        <f>+B16-D16</f>
        <v>0</v>
      </c>
    </row>
    <row r="17" spans="1:5" ht="14.25">
      <c r="A17" s="5" t="s">
        <v>167</v>
      </c>
      <c r="B17" s="168">
        <f>+'[1]TB09-30-02 (Pre)'!E960</f>
        <v>4979.98</v>
      </c>
      <c r="C17" s="166">
        <v>0</v>
      </c>
      <c r="D17" s="166">
        <f>+B17</f>
        <v>4979.98</v>
      </c>
      <c r="E17" s="166">
        <f>+B17-C17-D17</f>
        <v>0</v>
      </c>
    </row>
    <row r="18" spans="1:5" ht="15">
      <c r="A18" s="9" t="s">
        <v>15</v>
      </c>
      <c r="B18" s="214">
        <f>SUM(B9:B17)</f>
        <v>10481745.3</v>
      </c>
      <c r="C18" s="214">
        <f>SUM(C9:C17)</f>
        <v>9035.63</v>
      </c>
      <c r="D18" s="214">
        <f>SUM(D9:D17)</f>
        <v>681684.72</v>
      </c>
      <c r="E18" s="214">
        <f>SUM(E9:E17)</f>
        <v>9809096.21</v>
      </c>
    </row>
    <row r="19" spans="1:5" ht="14.25">
      <c r="A19" s="10"/>
      <c r="B19" s="169"/>
      <c r="C19" s="169"/>
      <c r="D19" s="169"/>
      <c r="E19" s="169"/>
    </row>
    <row r="20" spans="1:5" ht="15">
      <c r="A20" s="11" t="s">
        <v>16</v>
      </c>
      <c r="B20" s="169"/>
      <c r="C20" s="169"/>
      <c r="D20" s="169"/>
      <c r="E20" s="169"/>
    </row>
    <row r="21" spans="1:5" ht="14.25">
      <c r="A21" s="10" t="s">
        <v>17</v>
      </c>
      <c r="B21" s="169"/>
      <c r="C21" s="169"/>
      <c r="D21" s="77" t="s">
        <v>17</v>
      </c>
      <c r="E21" s="169"/>
    </row>
    <row r="22" spans="1:5" ht="15">
      <c r="A22" s="8" t="s">
        <v>18</v>
      </c>
      <c r="B22" s="169"/>
      <c r="C22" s="170"/>
      <c r="D22" s="71">
        <f>-'[1]TB09-30-02 (Pre)'!G244</f>
        <v>618846.84</v>
      </c>
      <c r="E22" s="169"/>
    </row>
    <row r="23" spans="1:5" ht="15">
      <c r="A23" s="8" t="s">
        <v>168</v>
      </c>
      <c r="B23" s="169"/>
      <c r="C23" s="170"/>
      <c r="D23" s="71">
        <f>-'[1]TB09-30-02 (Pre)'!G221-'[1]TB09-30-02 (Pre)'!G242</f>
        <v>965550.22</v>
      </c>
      <c r="E23" s="169"/>
    </row>
    <row r="24" spans="1:5" ht="15">
      <c r="A24" s="8" t="s">
        <v>152</v>
      </c>
      <c r="B24" s="169"/>
      <c r="C24" s="170"/>
      <c r="D24" s="71">
        <f>-'[1]TB09-30-02(Final)'!G249</f>
        <v>364716</v>
      </c>
      <c r="E24" s="169"/>
    </row>
    <row r="25" spans="1:5" ht="15">
      <c r="A25" s="8" t="s">
        <v>67</v>
      </c>
      <c r="B25" s="169"/>
      <c r="C25" s="171"/>
      <c r="D25" s="71">
        <f>-'[1]TB09-30-02 (Pre)'!G258</f>
        <v>113994.26000000001</v>
      </c>
      <c r="E25" s="169"/>
    </row>
    <row r="26" spans="1:5" ht="15">
      <c r="A26" s="8" t="s">
        <v>19</v>
      </c>
      <c r="B26" s="169"/>
      <c r="C26" s="170"/>
      <c r="D26" s="172">
        <f>-'[1]TB09-30-02 (Pre)'!G194</f>
        <v>91297.81</v>
      </c>
      <c r="E26" s="173"/>
    </row>
    <row r="27" spans="1:5" ht="14.25">
      <c r="A27" s="8"/>
      <c r="C27" s="169"/>
      <c r="D27" s="77"/>
      <c r="E27" s="174"/>
    </row>
    <row r="28" spans="1:5" ht="15">
      <c r="A28" s="9" t="s">
        <v>20</v>
      </c>
      <c r="B28" s="169"/>
      <c r="C28" s="169"/>
      <c r="D28" s="174"/>
      <c r="E28" s="175">
        <f>SUM(D22:D27)</f>
        <v>2154405.13</v>
      </c>
    </row>
    <row r="29" spans="1:5" ht="14.25">
      <c r="A29" s="10"/>
      <c r="B29" s="169"/>
      <c r="C29" s="169"/>
      <c r="D29" s="169"/>
      <c r="E29" s="169"/>
    </row>
    <row r="30" spans="1:5" ht="15">
      <c r="A30" s="11" t="s">
        <v>21</v>
      </c>
      <c r="B30" s="169"/>
      <c r="C30" s="169"/>
      <c r="D30" s="169"/>
      <c r="E30" s="169"/>
    </row>
    <row r="31" spans="1:5" ht="15">
      <c r="A31" s="8" t="s">
        <v>22</v>
      </c>
      <c r="B31" s="169"/>
      <c r="C31" s="170"/>
      <c r="D31" s="169">
        <f>-'[1]TB09-30-02(Final)'!G70</f>
        <v>8776992</v>
      </c>
      <c r="E31" s="169"/>
    </row>
    <row r="32" spans="1:5" ht="15">
      <c r="A32" s="8" t="s">
        <v>164</v>
      </c>
      <c r="B32" s="169"/>
      <c r="C32" s="170"/>
      <c r="D32" s="169">
        <f>-'[1]TB09-30-02(Final)'!G105</f>
        <v>5068927.600000001</v>
      </c>
      <c r="E32" s="169"/>
    </row>
    <row r="33" spans="1:5" ht="15">
      <c r="A33" s="8" t="s">
        <v>163</v>
      </c>
      <c r="B33" s="169"/>
      <c r="C33" s="170"/>
      <c r="D33" s="169">
        <f>-'[1]TB09-30-02(Final)'!G120</f>
        <v>1302472.2</v>
      </c>
      <c r="E33" s="169"/>
    </row>
    <row r="34" spans="1:5" ht="15">
      <c r="A34" s="8" t="s">
        <v>169</v>
      </c>
      <c r="B34" s="169"/>
      <c r="C34" s="170"/>
      <c r="D34" s="169">
        <f>-'[1]TB09-30-02(Final)'!G153</f>
        <v>394965.17999999993</v>
      </c>
      <c r="E34" s="169"/>
    </row>
    <row r="35" spans="1:5" ht="15">
      <c r="A35" s="8" t="s">
        <v>170</v>
      </c>
      <c r="B35" s="170"/>
      <c r="C35" s="170"/>
      <c r="D35" s="169">
        <f>-'[1]TB09-30-02(Final)'!G184</f>
        <v>127127.4</v>
      </c>
      <c r="E35" s="169"/>
    </row>
    <row r="36" spans="1:5" ht="15">
      <c r="A36" s="8" t="s">
        <v>172</v>
      </c>
      <c r="B36" s="169"/>
      <c r="C36" s="170"/>
      <c r="D36" s="95">
        <f>-'[1]TB09-30-02 (Pre)'!G206</f>
        <v>324856.71</v>
      </c>
      <c r="E36" s="169"/>
    </row>
    <row r="37" spans="1:5" ht="15" customHeight="1">
      <c r="A37" s="8" t="s">
        <v>23</v>
      </c>
      <c r="B37" s="169"/>
      <c r="C37" s="169"/>
      <c r="D37" s="176">
        <f>-'[1]TB09-30-02 (Pre)'!F188</f>
        <v>34740</v>
      </c>
      <c r="E37" s="169"/>
    </row>
    <row r="38" spans="1:5" ht="15" customHeight="1">
      <c r="A38" s="8"/>
      <c r="B38" s="169"/>
      <c r="C38" s="169"/>
      <c r="D38" s="174"/>
      <c r="E38" s="169"/>
    </row>
    <row r="39" spans="1:5" ht="15" customHeight="1">
      <c r="A39" s="12" t="s">
        <v>127</v>
      </c>
      <c r="B39" s="169"/>
      <c r="C39" s="169"/>
      <c r="D39" s="170"/>
      <c r="E39" s="173">
        <f>SUM(D31:D37)</f>
        <v>16030081.090000002</v>
      </c>
    </row>
    <row r="40" spans="1:5" ht="13.5" customHeight="1">
      <c r="A40" s="12"/>
      <c r="B40" s="169"/>
      <c r="C40" s="169"/>
      <c r="D40" s="170"/>
      <c r="E40" s="177"/>
    </row>
    <row r="41" spans="1:5" ht="13.5" customHeight="1">
      <c r="A41" s="9" t="s">
        <v>24</v>
      </c>
      <c r="B41" s="169"/>
      <c r="C41" s="169"/>
      <c r="D41" s="170"/>
      <c r="E41" s="178">
        <f>E39+E28</f>
        <v>18184486.220000003</v>
      </c>
    </row>
    <row r="42" spans="1:5" ht="15">
      <c r="A42" s="10"/>
      <c r="B42" s="169"/>
      <c r="C42" s="169"/>
      <c r="D42" s="170"/>
      <c r="E42" s="169"/>
    </row>
    <row r="43" spans="1:5" ht="15">
      <c r="A43" s="11" t="s">
        <v>25</v>
      </c>
      <c r="B43" s="169"/>
      <c r="C43" s="169"/>
      <c r="D43" s="170"/>
      <c r="E43" s="169"/>
    </row>
    <row r="44" spans="1:5" ht="15">
      <c r="A44" s="8" t="s">
        <v>1</v>
      </c>
      <c r="B44" s="169"/>
      <c r="C44" s="169"/>
      <c r="D44" s="170"/>
      <c r="E44" s="179">
        <f>+E18-E41</f>
        <v>-8375390.010000002</v>
      </c>
    </row>
    <row r="45" spans="1:6" ht="15">
      <c r="A45" s="10"/>
      <c r="B45" s="170"/>
      <c r="C45" s="170"/>
      <c r="D45" s="170"/>
      <c r="E45" s="169"/>
      <c r="F45" s="200"/>
    </row>
    <row r="46" spans="1:6" ht="15.75" thickBot="1">
      <c r="A46" s="12" t="s">
        <v>26</v>
      </c>
      <c r="B46" s="169"/>
      <c r="C46" s="169"/>
      <c r="D46" s="169"/>
      <c r="E46" s="215">
        <f>E41+E44</f>
        <v>9809096.21</v>
      </c>
      <c r="F46" s="199"/>
    </row>
    <row r="47" spans="1:5" ht="15" thickTop="1">
      <c r="A47" s="10"/>
      <c r="B47" s="169"/>
      <c r="C47" s="169"/>
      <c r="D47" s="169"/>
      <c r="E47" s="169"/>
    </row>
    <row r="48" spans="1:5" ht="14.25">
      <c r="A48" s="10"/>
      <c r="B48" s="180"/>
      <c r="C48" s="180"/>
      <c r="D48" s="180"/>
      <c r="E48" s="169"/>
    </row>
    <row r="49" ht="14.25">
      <c r="E49" s="180"/>
    </row>
    <row r="50" ht="14.25">
      <c r="E50" s="180"/>
    </row>
    <row r="51" ht="14.25">
      <c r="E51" s="180"/>
    </row>
    <row r="52" ht="14.25">
      <c r="E52" s="180"/>
    </row>
    <row r="53" ht="14.25">
      <c r="E53" s="180"/>
    </row>
  </sheetData>
  <mergeCells count="4">
    <mergeCell ref="A2:E2"/>
    <mergeCell ref="A1:E1"/>
    <mergeCell ref="A3:E3"/>
    <mergeCell ref="A4:E4"/>
  </mergeCells>
  <printOptions horizontalCentered="1"/>
  <pageMargins left="0.5" right="0.5" top="0.75" bottom="0.5" header="0.5" footer="0"/>
  <pageSetup horizontalDpi="300" verticalDpi="300" orientation="portrait" scale="80" r:id="rId1"/>
  <headerFooter alignWithMargins="0">
    <oddFooter>&amp;C&amp;"Century Schoolbook,Regular"Page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7"/>
  <sheetViews>
    <sheetView zoomScale="75" zoomScaleNormal="75" workbookViewId="0" topLeftCell="B23">
      <selection activeCell="A24" sqref="A24"/>
    </sheetView>
  </sheetViews>
  <sheetFormatPr defaultColWidth="9.140625" defaultRowHeight="16.5" customHeight="1"/>
  <cols>
    <col min="1" max="1" width="45.7109375" style="15" customWidth="1"/>
    <col min="2" max="2" width="18.7109375" style="130" customWidth="1"/>
    <col min="3" max="7" width="18.7109375" style="146" customWidth="1"/>
    <col min="8" max="16384" width="9.140625" style="15" customWidth="1"/>
  </cols>
  <sheetData>
    <row r="1" spans="1:7" s="104" customFormat="1" ht="30" customHeight="1">
      <c r="A1" s="339" t="s">
        <v>8</v>
      </c>
      <c r="B1" s="339"/>
      <c r="C1" s="339"/>
      <c r="D1" s="339"/>
      <c r="E1" s="339"/>
      <c r="F1" s="339"/>
      <c r="G1" s="339"/>
    </row>
    <row r="2" spans="1:7" ht="16.5" customHeight="1">
      <c r="A2" s="338"/>
      <c r="B2" s="338"/>
      <c r="C2" s="338"/>
      <c r="D2" s="338"/>
      <c r="E2" s="338"/>
      <c r="F2" s="338"/>
      <c r="G2" s="338"/>
    </row>
    <row r="3" spans="1:7" s="27" customFormat="1" ht="16.5" customHeight="1">
      <c r="A3" s="340" t="s">
        <v>130</v>
      </c>
      <c r="B3" s="340"/>
      <c r="C3" s="340"/>
      <c r="D3" s="340"/>
      <c r="E3" s="340"/>
      <c r="F3" s="340"/>
      <c r="G3" s="340"/>
    </row>
    <row r="4" spans="1:7" s="27" customFormat="1" ht="16.5" customHeight="1">
      <c r="A4" s="340" t="str">
        <f>+'Premiums YTD (pg 8)'!A4</f>
        <v>YTD PERIOD ENDED SEPTEMBER 30, 2002</v>
      </c>
      <c r="B4" s="340"/>
      <c r="C4" s="340"/>
      <c r="D4" s="340"/>
      <c r="E4" s="340"/>
      <c r="F4" s="340"/>
      <c r="G4" s="340"/>
    </row>
    <row r="5" spans="1:7" ht="16.5" customHeight="1">
      <c r="A5" s="256"/>
      <c r="B5" s="129"/>
      <c r="C5" s="257"/>
      <c r="D5" s="257"/>
      <c r="E5" s="257"/>
      <c r="F5" s="257"/>
      <c r="G5" s="257"/>
    </row>
    <row r="6" spans="1:7" ht="30" customHeight="1">
      <c r="A6" s="55"/>
      <c r="B6" s="147" t="s">
        <v>161</v>
      </c>
      <c r="C6" s="147" t="s">
        <v>173</v>
      </c>
      <c r="D6" s="147" t="s">
        <v>191</v>
      </c>
      <c r="E6" s="147" t="s">
        <v>46</v>
      </c>
      <c r="F6" s="148" t="s">
        <v>162</v>
      </c>
      <c r="G6" s="148" t="s">
        <v>9</v>
      </c>
    </row>
    <row r="7" spans="1:7" s="73" customFormat="1" ht="16.5" customHeight="1">
      <c r="A7" s="81" t="s">
        <v>131</v>
      </c>
      <c r="B7" s="133"/>
      <c r="C7" s="131"/>
      <c r="D7" s="131"/>
      <c r="E7" s="131"/>
      <c r="F7" s="131"/>
      <c r="G7" s="131"/>
    </row>
    <row r="8" spans="1:7" s="73" customFormat="1" ht="16.5" customHeight="1">
      <c r="A8" s="81" t="s">
        <v>132</v>
      </c>
      <c r="B8" s="132"/>
      <c r="C8" s="131"/>
      <c r="D8" s="131"/>
      <c r="E8" s="131"/>
      <c r="F8" s="131"/>
      <c r="G8" s="131"/>
    </row>
    <row r="9" spans="1:7" ht="16.5" customHeight="1">
      <c r="A9" s="57" t="s">
        <v>133</v>
      </c>
      <c r="B9" s="226">
        <f>+'[1]TB09-30-02(Final)'!G345</f>
        <v>1202833.71</v>
      </c>
      <c r="C9" s="226">
        <f>+'[1]TB09-30-02(Final)'!G344</f>
        <v>7060360.3</v>
      </c>
      <c r="D9" s="226">
        <f>+'[1]TB09-30-02(Final)'!G343</f>
        <v>1034496.43</v>
      </c>
      <c r="E9" s="226">
        <f>+'[1]TB09-30-02(Final)'!G342</f>
        <v>73816.28000000001</v>
      </c>
      <c r="F9" s="226">
        <f>+'[1]TB09-30-02(Final)'!G341</f>
        <v>63394.39</v>
      </c>
      <c r="G9" s="226">
        <f>SUM(B9:F9)</f>
        <v>9434901.11</v>
      </c>
    </row>
    <row r="10" spans="1:7" s="22" customFormat="1" ht="16.5" customHeight="1">
      <c r="A10" s="58" t="s">
        <v>134</v>
      </c>
      <c r="B10" s="133">
        <f>+'[1]TB09-30-02(Final)'!F350</f>
        <v>245555.88</v>
      </c>
      <c r="C10" s="133">
        <f>+'[1]TB09-30-02(Final)'!G349</f>
        <v>936089.1</v>
      </c>
      <c r="D10" s="133">
        <f>+'[1]TB09-30-02(Final)'!G348</f>
        <v>123311.18</v>
      </c>
      <c r="E10" s="133">
        <f>+'[1]TB09-30-02(Final)'!G347</f>
        <v>-13523.31</v>
      </c>
      <c r="F10" s="133">
        <f>+'[1]TB09-30-02(Final)'!G346</f>
        <v>0</v>
      </c>
      <c r="G10" s="133">
        <f>SUM(B10:F10)</f>
        <v>1291432.8499999999</v>
      </c>
    </row>
    <row r="11" spans="1:7" s="22" customFormat="1" ht="16.5" customHeight="1">
      <c r="A11" s="58" t="s">
        <v>135</v>
      </c>
      <c r="B11" s="133">
        <f>+'[1]TB09-30-02(Final)'!E353</f>
        <v>0</v>
      </c>
      <c r="C11" s="133">
        <f>+'[1]TB09-30-02(Final)'!G352</f>
        <v>3604.08</v>
      </c>
      <c r="D11" s="133">
        <f>+'[1]TB09-30-02(Final)'!F351</f>
        <v>0</v>
      </c>
      <c r="E11" s="133">
        <v>0</v>
      </c>
      <c r="F11" s="133">
        <v>0</v>
      </c>
      <c r="G11" s="135">
        <f>SUM(B11:F11)</f>
        <v>3604.08</v>
      </c>
    </row>
    <row r="12" spans="1:7" s="22" customFormat="1" ht="16.5" customHeight="1" thickBot="1">
      <c r="A12" s="59" t="s">
        <v>124</v>
      </c>
      <c r="B12" s="136">
        <f aca="true" t="shared" si="0" ref="B12:G12">SUM(B9:B11)</f>
        <v>1448389.5899999999</v>
      </c>
      <c r="C12" s="136">
        <f t="shared" si="0"/>
        <v>8000053.4799999995</v>
      </c>
      <c r="D12" s="136">
        <f t="shared" si="0"/>
        <v>1157807.61</v>
      </c>
      <c r="E12" s="136">
        <f t="shared" si="0"/>
        <v>60292.970000000016</v>
      </c>
      <c r="F12" s="136">
        <f t="shared" si="0"/>
        <v>63394.39</v>
      </c>
      <c r="G12" s="137">
        <f t="shared" si="0"/>
        <v>10729938.04</v>
      </c>
    </row>
    <row r="13" spans="1:7" s="22" customFormat="1" ht="16.5" customHeight="1" thickTop="1">
      <c r="A13" s="57"/>
      <c r="B13" s="132"/>
      <c r="C13" s="133"/>
      <c r="D13" s="133"/>
      <c r="E13" s="133"/>
      <c r="F13" s="133"/>
      <c r="G13" s="133"/>
    </row>
    <row r="14" spans="1:7" s="22" customFormat="1" ht="16.5" customHeight="1">
      <c r="A14" s="56" t="s">
        <v>7</v>
      </c>
      <c r="B14" s="132"/>
      <c r="C14" s="138"/>
      <c r="D14" s="138"/>
      <c r="E14" s="138"/>
      <c r="F14" s="133"/>
      <c r="G14" s="133"/>
    </row>
    <row r="15" spans="1:7" s="22" customFormat="1" ht="16.5" customHeight="1">
      <c r="A15" s="57" t="s">
        <v>136</v>
      </c>
      <c r="B15" s="133">
        <f>+'[1]IBNR Cal-p13'!E38</f>
        <v>3391422.76</v>
      </c>
      <c r="C15" s="133">
        <f>+'[1]IBNR Cal-p13'!E32</f>
        <v>1684496.16</v>
      </c>
      <c r="D15" s="133">
        <f>+'[1]IBNR Cal-p13'!E26</f>
        <v>288422.86</v>
      </c>
      <c r="E15" s="133">
        <f>+'[1]IBNR Cal-p13'!E20</f>
        <v>97253</v>
      </c>
      <c r="F15" s="133">
        <f>'[1]IBNR Cal-p13'!E14</f>
        <v>111342.03</v>
      </c>
      <c r="G15" s="133">
        <f>SUM(B15:F15)</f>
        <v>5572936.8100000005</v>
      </c>
    </row>
    <row r="16" spans="1:7" s="22" customFormat="1" ht="16.5" customHeight="1">
      <c r="A16" s="57" t="s">
        <v>137</v>
      </c>
      <c r="B16" s="133">
        <f>+'[1]IBNR Cal-p13'!E39</f>
        <v>416690.68999999994</v>
      </c>
      <c r="C16" s="133">
        <f>+'[1]IBNR Cal-p13'!E33</f>
        <v>342950.62</v>
      </c>
      <c r="D16" s="133">
        <f>+'[1]IBNR Cal-p13'!E27</f>
        <v>13517</v>
      </c>
      <c r="E16" s="133">
        <f>+'[1]IBNR Cal-p13'!E21</f>
        <v>15744</v>
      </c>
      <c r="F16" s="133">
        <f>'[1]IBNR Cal-p13'!E15</f>
        <v>15</v>
      </c>
      <c r="G16" s="133">
        <f>SUM(B16:F16)</f>
        <v>788917.3099999999</v>
      </c>
    </row>
    <row r="17" spans="1:7" s="22" customFormat="1" ht="16.5" customHeight="1">
      <c r="A17" s="57" t="s">
        <v>138</v>
      </c>
      <c r="B17" s="133">
        <f>'[1]IBNR Cal-p13'!E40</f>
        <v>8020.72</v>
      </c>
      <c r="C17" s="133">
        <f>'[1]IBNR Cal-p13'!E34</f>
        <v>1524.96</v>
      </c>
      <c r="D17" s="133">
        <f>+'[1]IBNR Cal-p13'!E28</f>
        <v>0</v>
      </c>
      <c r="E17" s="133">
        <f>+'[1]IBNR Cal-p13'!E22</f>
        <v>0</v>
      </c>
      <c r="F17" s="133">
        <f>'[1]IBNR Cal-p13'!E16</f>
        <v>0</v>
      </c>
      <c r="G17" s="133">
        <f>SUM(B17:F17)</f>
        <v>9545.68</v>
      </c>
    </row>
    <row r="18" spans="1:7" s="22" customFormat="1" ht="16.5" customHeight="1" thickBot="1">
      <c r="A18" s="59" t="s">
        <v>124</v>
      </c>
      <c r="B18" s="136">
        <f aca="true" t="shared" si="1" ref="B18:G18">SUM(B15:B17)</f>
        <v>3816134.17</v>
      </c>
      <c r="C18" s="136">
        <f t="shared" si="1"/>
        <v>2028971.7399999998</v>
      </c>
      <c r="D18" s="136">
        <f t="shared" si="1"/>
        <v>301939.86</v>
      </c>
      <c r="E18" s="136">
        <f t="shared" si="1"/>
        <v>112997</v>
      </c>
      <c r="F18" s="136">
        <f t="shared" si="1"/>
        <v>111357.03</v>
      </c>
      <c r="G18" s="137">
        <f t="shared" si="1"/>
        <v>6371399.8</v>
      </c>
    </row>
    <row r="19" spans="1:7" s="22" customFormat="1" ht="16.5" customHeight="1" thickTop="1">
      <c r="A19" s="57"/>
      <c r="B19" s="132"/>
      <c r="C19" s="133"/>
      <c r="D19" s="133"/>
      <c r="E19" s="133"/>
      <c r="F19" s="133"/>
      <c r="G19" s="133"/>
    </row>
    <row r="20" spans="1:7" s="22" customFormat="1" ht="16.5" customHeight="1">
      <c r="A20" s="56" t="s">
        <v>150</v>
      </c>
      <c r="B20" s="139"/>
      <c r="C20" s="133"/>
      <c r="D20" s="133"/>
      <c r="E20" s="133"/>
      <c r="F20" s="133"/>
      <c r="G20" s="133"/>
    </row>
    <row r="21" spans="1:7" s="22" customFormat="1" ht="16.5" customHeight="1">
      <c r="A21" s="57" t="s">
        <v>136</v>
      </c>
      <c r="B21" s="132">
        <v>0</v>
      </c>
      <c r="C21" s="133">
        <v>3146982.96</v>
      </c>
      <c r="D21" s="133">
        <v>1559488.13</v>
      </c>
      <c r="E21" s="133">
        <v>226019</v>
      </c>
      <c r="F21" s="133">
        <v>241360.03</v>
      </c>
      <c r="G21" s="133">
        <f>SUM(B21:F21)</f>
        <v>5173850.12</v>
      </c>
    </row>
    <row r="22" spans="1:7" s="22" customFormat="1" ht="16.5" customHeight="1">
      <c r="A22" s="57" t="s">
        <v>137</v>
      </c>
      <c r="B22" s="132">
        <v>0</v>
      </c>
      <c r="C22" s="133">
        <v>771105.98</v>
      </c>
      <c r="D22" s="133">
        <v>167823.07</v>
      </c>
      <c r="E22" s="133">
        <v>25875</v>
      </c>
      <c r="F22" s="133">
        <v>510</v>
      </c>
      <c r="G22" s="133">
        <f>SUM(B22:F22)</f>
        <v>965314.05</v>
      </c>
    </row>
    <row r="23" spans="1:7" s="22" customFormat="1" ht="16.5" customHeight="1">
      <c r="A23" s="57" t="s">
        <v>138</v>
      </c>
      <c r="B23" s="132">
        <v>0</v>
      </c>
      <c r="C23" s="133">
        <v>7254.53</v>
      </c>
      <c r="D23" s="133">
        <v>0</v>
      </c>
      <c r="E23" s="133">
        <v>0</v>
      </c>
      <c r="F23" s="133">
        <v>0</v>
      </c>
      <c r="G23" s="133">
        <f>SUM(B23:F23)</f>
        <v>7254.53</v>
      </c>
    </row>
    <row r="24" spans="1:7" s="22" customFormat="1" ht="16.5" customHeight="1" thickBot="1">
      <c r="A24" s="59" t="s">
        <v>124</v>
      </c>
      <c r="B24" s="140">
        <f aca="true" t="shared" si="2" ref="B24:G24">SUM(B21:B23)</f>
        <v>0</v>
      </c>
      <c r="C24" s="136">
        <f t="shared" si="2"/>
        <v>3925343.4699999997</v>
      </c>
      <c r="D24" s="136">
        <f t="shared" si="2"/>
        <v>1727311.2</v>
      </c>
      <c r="E24" s="136">
        <f t="shared" si="2"/>
        <v>251894</v>
      </c>
      <c r="F24" s="136">
        <f t="shared" si="2"/>
        <v>241870.03</v>
      </c>
      <c r="G24" s="137">
        <f t="shared" si="2"/>
        <v>6146418.7</v>
      </c>
    </row>
    <row r="25" spans="1:7" s="22" customFormat="1" ht="16.5" customHeight="1" thickTop="1">
      <c r="A25" s="57"/>
      <c r="B25" s="132"/>
      <c r="C25" s="133"/>
      <c r="D25" s="133"/>
      <c r="E25" s="133"/>
      <c r="F25" s="133"/>
      <c r="G25" s="133"/>
    </row>
    <row r="26" spans="1:7" s="22" customFormat="1" ht="16.5" customHeight="1">
      <c r="A26" s="56" t="s">
        <v>147</v>
      </c>
      <c r="B26" s="132"/>
      <c r="C26" s="133"/>
      <c r="D26" s="133"/>
      <c r="E26" s="133"/>
      <c r="F26" s="133"/>
      <c r="G26" s="133"/>
    </row>
    <row r="27" spans="1:7" s="22" customFormat="1" ht="16.5" customHeight="1">
      <c r="A27" s="57" t="s">
        <v>136</v>
      </c>
      <c r="B27" s="132">
        <f>B9+(B15-B21)</f>
        <v>4594256.47</v>
      </c>
      <c r="C27" s="133">
        <f aca="true" t="shared" si="3" ref="C27:D29">C9+(C15-C21)</f>
        <v>5597873.5</v>
      </c>
      <c r="D27" s="133">
        <f t="shared" si="3"/>
        <v>-236568.83999999997</v>
      </c>
      <c r="E27" s="133">
        <f aca="true" t="shared" si="4" ref="E27:F29">E9+(E15-E21)</f>
        <v>-54949.71999999999</v>
      </c>
      <c r="F27" s="133">
        <f t="shared" si="4"/>
        <v>-66623.61</v>
      </c>
      <c r="G27" s="133">
        <f>SUM(B27:F27)</f>
        <v>9833987.799999999</v>
      </c>
    </row>
    <row r="28" spans="1:7" s="22" customFormat="1" ht="16.5" customHeight="1">
      <c r="A28" s="57" t="s">
        <v>137</v>
      </c>
      <c r="B28" s="132">
        <f>B10+(B16-B22)</f>
        <v>662246.57</v>
      </c>
      <c r="C28" s="133">
        <f t="shared" si="3"/>
        <v>507933.74</v>
      </c>
      <c r="D28" s="133">
        <f t="shared" si="3"/>
        <v>-30994.890000000014</v>
      </c>
      <c r="E28" s="133">
        <f t="shared" si="4"/>
        <v>-23654.309999999998</v>
      </c>
      <c r="F28" s="133">
        <f t="shared" si="4"/>
        <v>-495</v>
      </c>
      <c r="G28" s="133">
        <f>SUM(B28:F28)</f>
        <v>1115036.1099999999</v>
      </c>
    </row>
    <row r="29" spans="1:7" s="22" customFormat="1" ht="16.5" customHeight="1">
      <c r="A29" s="57" t="s">
        <v>138</v>
      </c>
      <c r="B29" s="141">
        <f>B11+(B17-B23)</f>
        <v>8020.72</v>
      </c>
      <c r="C29" s="133">
        <f t="shared" si="3"/>
        <v>-2125.49</v>
      </c>
      <c r="D29" s="133">
        <f t="shared" si="3"/>
        <v>0</v>
      </c>
      <c r="E29" s="133">
        <f t="shared" si="4"/>
        <v>0</v>
      </c>
      <c r="F29" s="134">
        <f t="shared" si="4"/>
        <v>0</v>
      </c>
      <c r="G29" s="133">
        <f>SUM(B29:F29)</f>
        <v>5895.2300000000005</v>
      </c>
    </row>
    <row r="30" spans="1:7" ht="16.5" customHeight="1" thickBot="1">
      <c r="A30" s="59" t="s">
        <v>124</v>
      </c>
      <c r="B30" s="227">
        <f aca="true" t="shared" si="5" ref="B30:G30">SUM(B27:B29)</f>
        <v>5264523.76</v>
      </c>
      <c r="C30" s="227">
        <f t="shared" si="5"/>
        <v>6103681.75</v>
      </c>
      <c r="D30" s="203">
        <f t="shared" si="5"/>
        <v>-267563.73</v>
      </c>
      <c r="E30" s="203">
        <f t="shared" si="5"/>
        <v>-78604.02999999998</v>
      </c>
      <c r="F30" s="203">
        <f t="shared" si="5"/>
        <v>-67118.61</v>
      </c>
      <c r="G30" s="227">
        <f t="shared" si="5"/>
        <v>10954919.139999999</v>
      </c>
    </row>
    <row r="31" spans="1:7" ht="16.5" customHeight="1" thickTop="1">
      <c r="A31" s="59"/>
      <c r="B31" s="222"/>
      <c r="C31" s="222"/>
      <c r="D31" s="222"/>
      <c r="E31" s="222"/>
      <c r="F31" s="222"/>
      <c r="G31" s="222"/>
    </row>
    <row r="32" spans="1:7" ht="30" customHeight="1">
      <c r="A32" s="59"/>
      <c r="B32" s="147" t="s">
        <v>161</v>
      </c>
      <c r="C32" s="147" t="s">
        <v>173</v>
      </c>
      <c r="D32" s="223" t="s">
        <v>154</v>
      </c>
      <c r="E32" s="142"/>
      <c r="F32" s="142"/>
      <c r="G32" s="142"/>
    </row>
    <row r="33" spans="1:7" ht="16.5" customHeight="1">
      <c r="A33" s="262" t="s">
        <v>140</v>
      </c>
      <c r="B33" s="133"/>
      <c r="C33" s="143"/>
      <c r="D33" s="143"/>
      <c r="E33" s="143"/>
      <c r="F33" s="144"/>
      <c r="G33" s="144"/>
    </row>
    <row r="34" spans="1:7" ht="16.5" customHeight="1">
      <c r="A34" s="57" t="s">
        <v>136</v>
      </c>
      <c r="B34" s="228">
        <f>+'[1]IBNR Cal-p13'!C38</f>
        <v>705662.45</v>
      </c>
      <c r="C34" s="228">
        <f>+'[1]IBNR Cal-p13'!C32</f>
        <v>236179.41</v>
      </c>
      <c r="D34" s="229">
        <f>SUM(B34:C34)</f>
        <v>941841.86</v>
      </c>
      <c r="F34" s="65"/>
      <c r="G34" s="65"/>
    </row>
    <row r="35" spans="1:7" ht="16.5" customHeight="1">
      <c r="A35" s="57" t="s">
        <v>137</v>
      </c>
      <c r="B35" s="132">
        <f>+'[1]IBNR Cal-p13'!C39</f>
        <v>265755.98</v>
      </c>
      <c r="C35" s="132">
        <f>+'[1]IBNR Cal-p13'!C33</f>
        <v>88328.68</v>
      </c>
      <c r="D35" s="146">
        <f>SUM(B35:C35)</f>
        <v>354084.66</v>
      </c>
      <c r="E35" s="224"/>
      <c r="F35" s="65"/>
      <c r="G35" s="65"/>
    </row>
    <row r="36" spans="1:7" ht="16.5" customHeight="1">
      <c r="A36" s="57" t="s">
        <v>138</v>
      </c>
      <c r="B36" s="132">
        <f>+'[1]IBNR Cal-p13'!C40</f>
        <v>5020.72</v>
      </c>
      <c r="C36" s="132">
        <f>+'[1]IBNR Cal-p13'!C34</f>
        <v>1524.96</v>
      </c>
      <c r="D36" s="146">
        <f>SUM(B36:C36)</f>
        <v>6545.68</v>
      </c>
      <c r="E36" s="224"/>
      <c r="F36" s="65"/>
      <c r="G36" s="65"/>
    </row>
    <row r="37" spans="1:7" ht="16.5" customHeight="1" thickBot="1">
      <c r="A37" s="59" t="s">
        <v>124</v>
      </c>
      <c r="B37" s="227">
        <f>+'[1]IBNR Cal-p13'!C41</f>
        <v>976439.1499999999</v>
      </c>
      <c r="C37" s="227">
        <f>SUM(C34:C36)</f>
        <v>326033.05</v>
      </c>
      <c r="D37" s="227">
        <f>SUM(D34:D36)</f>
        <v>1302472.2</v>
      </c>
      <c r="E37" s="225"/>
      <c r="F37" s="65"/>
      <c r="G37" s="65"/>
    </row>
    <row r="38" spans="1:7" ht="16.5" customHeight="1" thickTop="1">
      <c r="A38" s="141"/>
      <c r="B38" s="141"/>
      <c r="C38" s="141"/>
      <c r="D38" s="145"/>
      <c r="E38" s="145"/>
      <c r="G38" s="142"/>
    </row>
    <row r="39" ht="16.5" customHeight="1">
      <c r="B39" s="133"/>
    </row>
    <row r="40" ht="16.5" customHeight="1">
      <c r="B40" s="133"/>
    </row>
    <row r="41" ht="16.5" customHeight="1">
      <c r="B41" s="133"/>
    </row>
    <row r="42" ht="16.5" customHeight="1">
      <c r="B42" s="133"/>
    </row>
    <row r="43" ht="16.5" customHeight="1">
      <c r="B43" s="133"/>
    </row>
    <row r="44" ht="16.5" customHeight="1">
      <c r="B44" s="133"/>
    </row>
    <row r="45" ht="16.5" customHeight="1">
      <c r="B45" s="133"/>
    </row>
    <row r="46" ht="16.5" customHeight="1">
      <c r="B46" s="133"/>
    </row>
    <row r="47" ht="16.5" customHeight="1">
      <c r="B47" s="133"/>
    </row>
    <row r="48" ht="16.5" customHeight="1">
      <c r="B48" s="133"/>
    </row>
    <row r="49" ht="16.5" customHeight="1">
      <c r="B49" s="133"/>
    </row>
    <row r="50" ht="16.5" customHeight="1">
      <c r="B50" s="133"/>
    </row>
    <row r="51" ht="16.5" customHeight="1">
      <c r="B51" s="133"/>
    </row>
    <row r="52" ht="16.5" customHeight="1">
      <c r="B52" s="133"/>
    </row>
    <row r="53" ht="16.5" customHeight="1">
      <c r="B53" s="133"/>
    </row>
    <row r="54" ht="16.5" customHeight="1">
      <c r="B54" s="133"/>
    </row>
    <row r="55" ht="16.5" customHeight="1">
      <c r="B55" s="133"/>
    </row>
    <row r="56" ht="16.5" customHeight="1">
      <c r="B56" s="133"/>
    </row>
    <row r="57" ht="16.5" customHeight="1">
      <c r="B57" s="133"/>
    </row>
    <row r="58" ht="16.5" customHeight="1">
      <c r="B58" s="133"/>
    </row>
    <row r="59" ht="16.5" customHeight="1">
      <c r="B59" s="133"/>
    </row>
    <row r="60" ht="16.5" customHeight="1">
      <c r="B60" s="133"/>
    </row>
    <row r="61" ht="16.5" customHeight="1">
      <c r="B61" s="133"/>
    </row>
    <row r="62" ht="16.5" customHeight="1">
      <c r="B62" s="133"/>
    </row>
    <row r="63" ht="16.5" customHeight="1">
      <c r="B63" s="133"/>
    </row>
    <row r="64" ht="16.5" customHeight="1">
      <c r="B64" s="133"/>
    </row>
    <row r="65" ht="16.5" customHeight="1">
      <c r="B65" s="133"/>
    </row>
    <row r="66" ht="16.5" customHeight="1">
      <c r="B66" s="133"/>
    </row>
    <row r="67" ht="16.5" customHeight="1">
      <c r="B67" s="133"/>
    </row>
  </sheetData>
  <mergeCells count="4">
    <mergeCell ref="A2:G2"/>
    <mergeCell ref="A1:G1"/>
    <mergeCell ref="A3:G3"/>
    <mergeCell ref="A4:G4"/>
  </mergeCells>
  <printOptions horizontalCentered="1"/>
  <pageMargins left="0.5" right="0.5" top="0.75" bottom="0.5" header="0.5" footer="0"/>
  <pageSetup horizontalDpi="600" verticalDpi="600" orientation="landscape" scale="80" r:id="rId1"/>
  <headerFooter alignWithMargins="0">
    <oddFooter>&amp;C&amp;"Century Schoolbook,Regular"Page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M80"/>
  <sheetViews>
    <sheetView zoomScale="75" zoomScaleNormal="75" workbookViewId="0" topLeftCell="B20">
      <selection activeCell="C24" sqref="C24"/>
    </sheetView>
  </sheetViews>
  <sheetFormatPr defaultColWidth="9.140625" defaultRowHeight="16.5" customHeight="1"/>
  <cols>
    <col min="1" max="1" width="25.7109375" style="15" customWidth="1"/>
    <col min="2" max="2" width="20.7109375" style="80" customWidth="1"/>
    <col min="3" max="7" width="20.7109375" style="73" customWidth="1"/>
    <col min="8" max="8" width="15.140625" style="73" customWidth="1"/>
    <col min="9" max="9" width="10.28125" style="15" bestFit="1" customWidth="1"/>
    <col min="10" max="10" width="9.57421875" style="15" customWidth="1"/>
    <col min="11" max="16384" width="9.140625" style="15" customWidth="1"/>
  </cols>
  <sheetData>
    <row r="1" spans="1:8" s="101" customFormat="1" ht="30" customHeight="1">
      <c r="A1" s="102" t="s">
        <v>8</v>
      </c>
      <c r="B1" s="117"/>
      <c r="C1" s="157"/>
      <c r="D1" s="157"/>
      <c r="E1" s="158"/>
      <c r="F1" s="158"/>
      <c r="G1" s="158"/>
      <c r="H1" s="103"/>
    </row>
    <row r="2" spans="1:7" ht="16.5" customHeight="1">
      <c r="A2" s="40"/>
      <c r="B2" s="122"/>
      <c r="C2" s="122"/>
      <c r="D2" s="122"/>
      <c r="E2" s="121"/>
      <c r="F2" s="121"/>
      <c r="G2" s="159"/>
    </row>
    <row r="3" spans="1:8" s="27" customFormat="1" ht="16.5" customHeight="1">
      <c r="A3" s="18" t="s">
        <v>141</v>
      </c>
      <c r="B3" s="310"/>
      <c r="C3" s="317"/>
      <c r="D3" s="317"/>
      <c r="E3" s="308"/>
      <c r="F3" s="308"/>
      <c r="G3" s="308"/>
      <c r="H3" s="318"/>
    </row>
    <row r="4" spans="1:8" s="27" customFormat="1" ht="16.5" customHeight="1">
      <c r="A4" s="18" t="s">
        <v>142</v>
      </c>
      <c r="B4" s="310"/>
      <c r="C4" s="317"/>
      <c r="D4" s="317"/>
      <c r="E4" s="308"/>
      <c r="F4" s="308"/>
      <c r="G4" s="308"/>
      <c r="H4" s="318"/>
    </row>
    <row r="5" spans="1:8" s="27" customFormat="1" ht="16.5" customHeight="1">
      <c r="A5" s="18" t="str">
        <f>+'Losses Incurred QTR (pg 9)'!A4</f>
        <v>QTD PERIOD ENDED SEPTEMBER 30, 2002</v>
      </c>
      <c r="B5" s="310"/>
      <c r="C5" s="317"/>
      <c r="D5" s="317"/>
      <c r="E5" s="308"/>
      <c r="F5" s="308"/>
      <c r="G5" s="308"/>
      <c r="H5" s="318"/>
    </row>
    <row r="6" spans="1:7" ht="16.5" customHeight="1">
      <c r="A6" s="14"/>
      <c r="B6" s="95"/>
      <c r="C6" s="159"/>
      <c r="D6" s="159"/>
      <c r="E6" s="159"/>
      <c r="F6" s="159"/>
      <c r="G6" s="159"/>
    </row>
    <row r="7" spans="1:7" ht="30" customHeight="1">
      <c r="A7" s="35"/>
      <c r="B7" s="125" t="s">
        <v>161</v>
      </c>
      <c r="C7" s="160" t="s">
        <v>173</v>
      </c>
      <c r="D7" s="160" t="s">
        <v>191</v>
      </c>
      <c r="E7" s="160" t="s">
        <v>46</v>
      </c>
      <c r="F7" s="160" t="s">
        <v>162</v>
      </c>
      <c r="G7" s="161" t="s">
        <v>9</v>
      </c>
    </row>
    <row r="8" spans="1:7" ht="45" customHeight="1">
      <c r="A8" s="61" t="s">
        <v>174</v>
      </c>
      <c r="B8" s="126"/>
      <c r="G8" s="162"/>
    </row>
    <row r="9" spans="1:38" ht="16.5" customHeight="1">
      <c r="A9" s="15" t="s">
        <v>121</v>
      </c>
      <c r="B9" s="218">
        <f>+'[1]LEP-QTD-p16'!G41</f>
        <v>74712.36</v>
      </c>
      <c r="C9" s="218">
        <f>+'[1]LEP-QTD-p16'!G35</f>
        <v>133772.28</v>
      </c>
      <c r="D9" s="218">
        <f>+'[1]LEP-QTD-p16'!G29</f>
        <v>10034.42</v>
      </c>
      <c r="E9" s="218">
        <f>+'[1]LEP-QTD-p16'!G23</f>
        <v>6285.32</v>
      </c>
      <c r="F9" s="218">
        <f>+'[1]LEP-QTD-p16'!G17</f>
        <v>8083.62</v>
      </c>
      <c r="G9" s="218">
        <f>SUM(B9:F9)</f>
        <v>232888.00000000003</v>
      </c>
      <c r="H9" s="70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</row>
    <row r="10" spans="1:38" s="22" customFormat="1" ht="16.5" customHeight="1">
      <c r="A10" s="23" t="s">
        <v>122</v>
      </c>
      <c r="B10" s="70">
        <f>+'[1]LEP-QTD-p16'!G42</f>
        <v>42824.96</v>
      </c>
      <c r="C10" s="70">
        <f>+'[1]LEP-QTD-p16'!G36</f>
        <v>66618.36</v>
      </c>
      <c r="D10" s="70">
        <f>+'[1]LEP-QTD-p16'!G30</f>
        <v>5083.3099999999995</v>
      </c>
      <c r="E10" s="70">
        <f>+'[1]LEP-QTD-p16'!G24</f>
        <v>3845.48</v>
      </c>
      <c r="F10" s="70">
        <f>+'[1]LEP-QTD-p16'!G18</f>
        <v>1135.35</v>
      </c>
      <c r="G10" s="70">
        <f>SUM(B10:F10)</f>
        <v>119507.46</v>
      </c>
      <c r="H10" s="7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38" s="22" customFormat="1" ht="16.5" customHeight="1">
      <c r="A11" s="23" t="s">
        <v>123</v>
      </c>
      <c r="B11" s="70">
        <f>+'[1]LEP-QTD-p16'!G43</f>
        <v>0</v>
      </c>
      <c r="C11" s="70">
        <f>+'[1]LEP-QTD-p16'!G37</f>
        <v>0</v>
      </c>
      <c r="D11" s="70">
        <f>+'[1]LEP-QTD-p16'!G31</f>
        <v>0</v>
      </c>
      <c r="E11" s="70">
        <f>+'[1]LEP-QTD-p16'!B25</f>
        <v>0</v>
      </c>
      <c r="F11" s="70">
        <f>+'[1]LEP-QTD-p16'!B19</f>
        <v>0</v>
      </c>
      <c r="G11" s="70">
        <f>SUM(B11:F11)</f>
        <v>0</v>
      </c>
      <c r="H11" s="7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</row>
    <row r="12" spans="1:38" s="22" customFormat="1" ht="16.5" customHeight="1" thickBot="1">
      <c r="A12" s="62" t="s">
        <v>124</v>
      </c>
      <c r="B12" s="155">
        <f aca="true" t="shared" si="0" ref="B12:G12">SUM(B9:B11)</f>
        <v>117537.32</v>
      </c>
      <c r="C12" s="155">
        <f t="shared" si="0"/>
        <v>200390.64</v>
      </c>
      <c r="D12" s="155">
        <f t="shared" si="0"/>
        <v>15117.73</v>
      </c>
      <c r="E12" s="155">
        <f t="shared" si="0"/>
        <v>10130.8</v>
      </c>
      <c r="F12" s="155">
        <f t="shared" si="0"/>
        <v>9218.97</v>
      </c>
      <c r="G12" s="74">
        <f t="shared" si="0"/>
        <v>352395.46</v>
      </c>
      <c r="H12" s="7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</row>
    <row r="13" spans="2:38" s="22" customFormat="1" ht="16.5" customHeight="1" thickTop="1">
      <c r="B13" s="71"/>
      <c r="C13" s="70"/>
      <c r="D13" s="70"/>
      <c r="E13" s="70"/>
      <c r="F13" s="70"/>
      <c r="G13" s="65"/>
      <c r="H13" s="7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</row>
    <row r="14" spans="1:38" s="22" customFormat="1" ht="45" customHeight="1">
      <c r="A14" s="63" t="s">
        <v>175</v>
      </c>
      <c r="B14" s="71"/>
      <c r="C14" s="70"/>
      <c r="D14" s="70"/>
      <c r="E14" s="70"/>
      <c r="F14" s="70"/>
      <c r="G14" s="156"/>
      <c r="H14" s="7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</row>
    <row r="15" spans="1:38" s="22" customFormat="1" ht="16.5" customHeight="1">
      <c r="A15" s="15" t="s">
        <v>121</v>
      </c>
      <c r="B15" s="71">
        <f>+'[1]Cal. UPLR-p14'!B30</f>
        <v>276629.62</v>
      </c>
      <c r="C15" s="70">
        <f>+'[1]Cal. UPLR-p14'!C30</f>
        <v>149174.63</v>
      </c>
      <c r="D15" s="70">
        <f>+'[1]Cal. UPLR-p14'!D30</f>
        <v>29707.16</v>
      </c>
      <c r="E15" s="70">
        <f>+'[1]Cal. UPLR-p14'!E30</f>
        <v>10016.93</v>
      </c>
      <c r="F15" s="70">
        <f>+'[1]Cal. UPLR-p14'!F30</f>
        <v>11468.080000000002</v>
      </c>
      <c r="G15" s="70">
        <f>SUM(B15:F15)</f>
        <v>476996.42</v>
      </c>
      <c r="H15" s="7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</row>
    <row r="16" spans="1:38" s="22" customFormat="1" ht="16.5" customHeight="1">
      <c r="A16" s="23" t="s">
        <v>122</v>
      </c>
      <c r="B16" s="71">
        <f>+'[1]Cal. UPLR-p14'!B31</f>
        <v>15546.06</v>
      </c>
      <c r="C16" s="70">
        <f>+'[1]Cal. UPLR-p14'!C31</f>
        <v>26225.71</v>
      </c>
      <c r="D16" s="70">
        <f>+'[1]Cal. UPLR-p14'!D31</f>
        <v>1392.23</v>
      </c>
      <c r="E16" s="70">
        <f>+'[1]Cal. UPLR-p14'!E31</f>
        <v>1621.6100000000001</v>
      </c>
      <c r="F16" s="70">
        <f>+'[1]Cal. UPLR-p14'!F31</f>
        <v>1.549999999999627</v>
      </c>
      <c r="G16" s="70">
        <f>SUM(B16:F16)</f>
        <v>44787.16</v>
      </c>
      <c r="H16" s="7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</row>
    <row r="17" spans="1:38" s="22" customFormat="1" ht="16.5" customHeight="1">
      <c r="A17" s="23" t="s">
        <v>123</v>
      </c>
      <c r="B17" s="71">
        <f>+'[1]Cal. UPLR-p14'!B32</f>
        <v>309</v>
      </c>
      <c r="C17" s="70">
        <f>+'[1]Cal. UPLR-p14'!C32</f>
        <v>0</v>
      </c>
      <c r="D17" s="70">
        <f>+'[1]Cal. UPLR-p14'!D32</f>
        <v>0</v>
      </c>
      <c r="E17" s="70">
        <f>+'[1]Cal. UPLR-p14'!E32</f>
        <v>0</v>
      </c>
      <c r="F17" s="70">
        <f>+'[1]Cal. UPLR-p14'!F32</f>
        <v>0</v>
      </c>
      <c r="G17" s="70">
        <f>SUM(B17:F17)</f>
        <v>309</v>
      </c>
      <c r="H17" s="7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</row>
    <row r="18" spans="1:38" s="22" customFormat="1" ht="16.5" customHeight="1" thickBot="1">
      <c r="A18" s="62" t="s">
        <v>124</v>
      </c>
      <c r="B18" s="76">
        <f>SUM(B15:B17)</f>
        <v>292484.68</v>
      </c>
      <c r="C18" s="155">
        <f>SUM(C15:C17)</f>
        <v>175400.34</v>
      </c>
      <c r="D18" s="155">
        <f>SUM(D15:D17)</f>
        <v>31099.39</v>
      </c>
      <c r="E18" s="155">
        <f>SUM(E15:E17)</f>
        <v>11638.54</v>
      </c>
      <c r="F18" s="155">
        <f>SUM(F15:F17)</f>
        <v>11469.630000000001</v>
      </c>
      <c r="G18" s="74">
        <f>SUM(B18:F18)</f>
        <v>522092.58</v>
      </c>
      <c r="H18" s="7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</row>
    <row r="19" spans="2:38" s="22" customFormat="1" ht="16.5" customHeight="1" thickTop="1">
      <c r="B19" s="71"/>
      <c r="C19" s="70"/>
      <c r="D19" s="70"/>
      <c r="E19" s="70"/>
      <c r="F19" s="70"/>
      <c r="G19" s="65"/>
      <c r="H19" s="7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</row>
    <row r="20" spans="1:38" s="22" customFormat="1" ht="45" customHeight="1">
      <c r="A20" s="63" t="s">
        <v>111</v>
      </c>
      <c r="B20" s="127"/>
      <c r="C20" s="163"/>
      <c r="D20" s="163"/>
      <c r="E20" s="163"/>
      <c r="F20" s="163"/>
      <c r="G20" s="156"/>
      <c r="H20" s="7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</row>
    <row r="21" spans="1:38" s="22" customFormat="1" ht="16.5" customHeight="1">
      <c r="A21" s="15" t="s">
        <v>121</v>
      </c>
      <c r="B21" s="71">
        <f>98280.74</f>
        <v>98280.74</v>
      </c>
      <c r="C21" s="71">
        <v>245225.65</v>
      </c>
      <c r="D21" s="70">
        <v>47859.99</v>
      </c>
      <c r="E21" s="70">
        <v>9166.98</v>
      </c>
      <c r="F21" s="70">
        <v>11468.59</v>
      </c>
      <c r="G21" s="70">
        <f>SUM(B21:F21)</f>
        <v>412001.95</v>
      </c>
      <c r="H21" s="7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</row>
    <row r="22" spans="1:38" s="22" customFormat="1" ht="16.5" customHeight="1">
      <c r="A22" s="23" t="s">
        <v>144</v>
      </c>
      <c r="B22" s="71">
        <v>12206.57</v>
      </c>
      <c r="C22" s="71">
        <v>34953.16</v>
      </c>
      <c r="D22" s="70">
        <v>2319.94</v>
      </c>
      <c r="E22" s="70">
        <v>1776.52</v>
      </c>
      <c r="F22" s="70">
        <v>1.14</v>
      </c>
      <c r="G22" s="70">
        <f>SUM(B22:F22)</f>
        <v>51257.33</v>
      </c>
      <c r="H22" s="7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</row>
    <row r="23" spans="1:38" s="22" customFormat="1" ht="16.5" customHeight="1">
      <c r="A23" s="23" t="s">
        <v>123</v>
      </c>
      <c r="B23" s="71">
        <v>0</v>
      </c>
      <c r="C23" s="71">
        <v>0</v>
      </c>
      <c r="D23" s="70">
        <v>0</v>
      </c>
      <c r="E23" s="70">
        <v>0</v>
      </c>
      <c r="F23" s="70">
        <v>0</v>
      </c>
      <c r="G23" s="70">
        <f>SUM(B23:F23)</f>
        <v>0</v>
      </c>
      <c r="H23" s="7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</row>
    <row r="24" spans="1:38" s="22" customFormat="1" ht="16.5" customHeight="1" thickBot="1">
      <c r="A24" s="62" t="s">
        <v>124</v>
      </c>
      <c r="B24" s="76">
        <f aca="true" t="shared" si="1" ref="B24:G24">SUM(B21:B23)</f>
        <v>110487.31</v>
      </c>
      <c r="C24" s="76">
        <f t="shared" si="1"/>
        <v>280178.81</v>
      </c>
      <c r="D24" s="155">
        <f t="shared" si="1"/>
        <v>50179.93</v>
      </c>
      <c r="E24" s="155">
        <f t="shared" si="1"/>
        <v>10943.5</v>
      </c>
      <c r="F24" s="155">
        <f t="shared" si="1"/>
        <v>11469.73</v>
      </c>
      <c r="G24" s="74">
        <f t="shared" si="1"/>
        <v>463259.28</v>
      </c>
      <c r="H24" s="7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</row>
    <row r="25" spans="2:38" s="114" customFormat="1" ht="16.5" customHeight="1" thickTop="1">
      <c r="B25" s="127"/>
      <c r="C25" s="127"/>
      <c r="D25" s="127"/>
      <c r="E25" s="127"/>
      <c r="F25" s="127"/>
      <c r="G25" s="127"/>
      <c r="H25" s="70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</row>
    <row r="26" spans="1:38" s="22" customFormat="1" ht="45" customHeight="1">
      <c r="A26" s="63" t="s">
        <v>112</v>
      </c>
      <c r="B26" s="71"/>
      <c r="C26" s="163"/>
      <c r="D26" s="163"/>
      <c r="E26" s="163"/>
      <c r="F26" s="163"/>
      <c r="G26" s="156"/>
      <c r="H26" s="7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</row>
    <row r="27" spans="1:38" s="22" customFormat="1" ht="16.5" customHeight="1">
      <c r="A27" s="22" t="s">
        <v>121</v>
      </c>
      <c r="B27" s="70">
        <f>B9+B15-B21</f>
        <v>253061.24</v>
      </c>
      <c r="C27" s="70">
        <f aca="true" t="shared" si="2" ref="C27:E29">C9+C15-C21</f>
        <v>37721.26000000004</v>
      </c>
      <c r="D27" s="70">
        <f t="shared" si="2"/>
        <v>-8118.409999999996</v>
      </c>
      <c r="E27" s="70">
        <f t="shared" si="2"/>
        <v>7135.27</v>
      </c>
      <c r="F27" s="70">
        <f>F9+F15-F21</f>
        <v>8083.110000000001</v>
      </c>
      <c r="G27" s="70">
        <f>SUM(B27:F27)</f>
        <v>297882.47000000003</v>
      </c>
      <c r="H27" s="7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</row>
    <row r="28" spans="1:38" s="22" customFormat="1" ht="16.5" customHeight="1">
      <c r="A28" s="23" t="s">
        <v>122</v>
      </c>
      <c r="B28" s="70">
        <f>B10+B16-B22</f>
        <v>46164.45</v>
      </c>
      <c r="C28" s="70">
        <f t="shared" si="2"/>
        <v>57890.91</v>
      </c>
      <c r="D28" s="70">
        <f t="shared" si="2"/>
        <v>4155.5999999999985</v>
      </c>
      <c r="E28" s="70">
        <f t="shared" si="2"/>
        <v>3690.57</v>
      </c>
      <c r="F28" s="70">
        <f>F10+F16-F22</f>
        <v>1135.7599999999995</v>
      </c>
      <c r="G28" s="70">
        <f>SUM(B28:F28)</f>
        <v>113037.29</v>
      </c>
      <c r="H28" s="7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</row>
    <row r="29" spans="1:38" s="22" customFormat="1" ht="16.5" customHeight="1">
      <c r="A29" s="23" t="s">
        <v>123</v>
      </c>
      <c r="B29" s="70">
        <f>B11+B17-B23</f>
        <v>309</v>
      </c>
      <c r="C29" s="70">
        <f t="shared" si="2"/>
        <v>0</v>
      </c>
      <c r="D29" s="70">
        <f t="shared" si="2"/>
        <v>0</v>
      </c>
      <c r="E29" s="70">
        <f t="shared" si="2"/>
        <v>0</v>
      </c>
      <c r="F29" s="70">
        <f>F11+F17-F23</f>
        <v>0</v>
      </c>
      <c r="G29" s="70">
        <f>SUM(B29:F29)</f>
        <v>309</v>
      </c>
      <c r="H29" s="7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</row>
    <row r="30" spans="1:38" ht="16.5" customHeight="1" thickBot="1">
      <c r="A30" s="37" t="s">
        <v>124</v>
      </c>
      <c r="B30" s="219">
        <f aca="true" t="shared" si="3" ref="B30:G30">SUM(B27:B29)</f>
        <v>299534.69</v>
      </c>
      <c r="C30" s="219">
        <f t="shared" si="3"/>
        <v>95612.17000000004</v>
      </c>
      <c r="D30" s="201">
        <f t="shared" si="3"/>
        <v>-3962.8099999999977</v>
      </c>
      <c r="E30" s="219">
        <f t="shared" si="3"/>
        <v>10825.84</v>
      </c>
      <c r="F30" s="219">
        <f t="shared" si="3"/>
        <v>9218.87</v>
      </c>
      <c r="G30" s="219">
        <f t="shared" si="3"/>
        <v>411228.76</v>
      </c>
      <c r="H30" s="70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1:38" ht="16.5" customHeight="1" thickTop="1">
      <c r="A31" s="37"/>
      <c r="B31" s="260"/>
      <c r="C31" s="260"/>
      <c r="D31" s="261"/>
      <c r="E31" s="260"/>
      <c r="F31" s="260"/>
      <c r="G31" s="260"/>
      <c r="H31" s="70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2:39" ht="16.5" customHeight="1">
      <c r="B32" s="95"/>
      <c r="E32" s="70"/>
      <c r="F32" s="70"/>
      <c r="G32" s="70"/>
      <c r="H32" s="70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</row>
    <row r="33" spans="2:39" s="73" customFormat="1" ht="16.5" customHeight="1">
      <c r="B33" s="95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</row>
    <row r="34" spans="2:39" ht="16.5" customHeight="1">
      <c r="B34" s="95"/>
      <c r="E34" s="70"/>
      <c r="F34" s="70"/>
      <c r="G34" s="70"/>
      <c r="H34" s="70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</row>
    <row r="35" spans="2:39" ht="16.5" customHeight="1">
      <c r="B35" s="95"/>
      <c r="E35" s="70"/>
      <c r="F35" s="70"/>
      <c r="G35" s="70"/>
      <c r="H35" s="70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2:39" ht="16.5" customHeight="1">
      <c r="B36" s="95"/>
      <c r="E36" s="70"/>
      <c r="F36" s="70"/>
      <c r="G36" s="70"/>
      <c r="H36" s="70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</row>
    <row r="37" spans="2:39" ht="16.5" customHeight="1">
      <c r="B37" s="95"/>
      <c r="E37" s="70"/>
      <c r="F37" s="70"/>
      <c r="G37" s="70"/>
      <c r="H37" s="70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2:39" ht="16.5" customHeight="1">
      <c r="B38" s="95"/>
      <c r="E38" s="70"/>
      <c r="F38" s="70"/>
      <c r="G38" s="70"/>
      <c r="H38" s="70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  <row r="39" spans="2:39" ht="16.5" customHeight="1">
      <c r="B39" s="95"/>
      <c r="E39" s="70"/>
      <c r="F39" s="70"/>
      <c r="G39" s="70"/>
      <c r="H39" s="70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</row>
    <row r="40" spans="2:39" ht="16.5" customHeight="1">
      <c r="B40" s="95"/>
      <c r="E40" s="70"/>
      <c r="F40" s="70"/>
      <c r="G40" s="70"/>
      <c r="H40" s="70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2:39" ht="16.5" customHeight="1">
      <c r="B41" s="95"/>
      <c r="E41" s="70"/>
      <c r="F41" s="70"/>
      <c r="G41" s="70"/>
      <c r="H41" s="70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</row>
    <row r="42" spans="2:39" ht="16.5" customHeight="1">
      <c r="B42" s="95"/>
      <c r="E42" s="70"/>
      <c r="F42" s="70"/>
      <c r="G42" s="70"/>
      <c r="H42" s="70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</row>
    <row r="43" spans="2:39" ht="16.5" customHeight="1">
      <c r="B43" s="95"/>
      <c r="E43" s="70"/>
      <c r="F43" s="70"/>
      <c r="G43" s="70"/>
      <c r="H43" s="70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</row>
    <row r="44" spans="2:39" ht="16.5" customHeight="1">
      <c r="B44" s="95"/>
      <c r="E44" s="70"/>
      <c r="F44" s="70"/>
      <c r="G44" s="70"/>
      <c r="H44" s="70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</row>
    <row r="45" spans="2:39" ht="16.5" customHeight="1">
      <c r="B45" s="95"/>
      <c r="E45" s="70"/>
      <c r="F45" s="70"/>
      <c r="G45" s="70"/>
      <c r="H45" s="70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</row>
    <row r="46" spans="2:39" ht="16.5" customHeight="1">
      <c r="B46" s="95"/>
      <c r="E46" s="70"/>
      <c r="F46" s="70"/>
      <c r="G46" s="70"/>
      <c r="H46" s="70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</row>
    <row r="47" spans="2:39" ht="16.5" customHeight="1">
      <c r="B47" s="95"/>
      <c r="E47" s="70"/>
      <c r="F47" s="70"/>
      <c r="G47" s="70"/>
      <c r="H47" s="70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2:39" ht="16.5" customHeight="1">
      <c r="B48" s="95"/>
      <c r="E48" s="70"/>
      <c r="F48" s="70"/>
      <c r="G48" s="70"/>
      <c r="H48" s="70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</row>
    <row r="49" spans="2:39" ht="16.5" customHeight="1">
      <c r="B49" s="95"/>
      <c r="E49" s="70"/>
      <c r="F49" s="70"/>
      <c r="G49" s="70"/>
      <c r="H49" s="70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</row>
    <row r="50" spans="2:39" ht="16.5" customHeight="1">
      <c r="B50" s="95"/>
      <c r="E50" s="70"/>
      <c r="F50" s="70"/>
      <c r="G50" s="70"/>
      <c r="H50" s="70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</row>
    <row r="51" spans="2:39" ht="16.5" customHeight="1">
      <c r="B51" s="95"/>
      <c r="E51" s="70"/>
      <c r="F51" s="70"/>
      <c r="G51" s="70"/>
      <c r="H51" s="70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2:39" ht="16.5" customHeight="1">
      <c r="B52" s="95"/>
      <c r="E52" s="70"/>
      <c r="F52" s="70"/>
      <c r="G52" s="70"/>
      <c r="H52" s="70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</row>
    <row r="53" spans="2:39" ht="16.5" customHeight="1">
      <c r="B53" s="95"/>
      <c r="E53" s="70"/>
      <c r="F53" s="70"/>
      <c r="G53" s="70"/>
      <c r="H53" s="70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</row>
    <row r="54" spans="2:39" ht="16.5" customHeight="1">
      <c r="B54" s="95"/>
      <c r="E54" s="70"/>
      <c r="F54" s="70"/>
      <c r="G54" s="70"/>
      <c r="H54" s="70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</row>
    <row r="55" spans="5:39" ht="16.5" customHeight="1">
      <c r="E55" s="70"/>
      <c r="F55" s="70"/>
      <c r="G55" s="70"/>
      <c r="H55" s="70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</row>
    <row r="56" spans="5:39" ht="16.5" customHeight="1">
      <c r="E56" s="70"/>
      <c r="F56" s="70"/>
      <c r="G56" s="70"/>
      <c r="H56" s="70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</row>
    <row r="57" spans="5:39" ht="16.5" customHeight="1">
      <c r="E57" s="70"/>
      <c r="F57" s="70"/>
      <c r="G57" s="70"/>
      <c r="H57" s="70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</row>
    <row r="58" spans="5:39" ht="16.5" customHeight="1">
      <c r="E58" s="70"/>
      <c r="F58" s="70"/>
      <c r="G58" s="70"/>
      <c r="H58" s="70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</row>
    <row r="59" spans="5:39" ht="16.5" customHeight="1">
      <c r="E59" s="70"/>
      <c r="F59" s="70"/>
      <c r="G59" s="70"/>
      <c r="H59" s="70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</row>
    <row r="60" spans="5:39" ht="16.5" customHeight="1">
      <c r="E60" s="70"/>
      <c r="F60" s="70"/>
      <c r="G60" s="70"/>
      <c r="H60" s="70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</row>
    <row r="61" spans="5:39" ht="16.5" customHeight="1">
      <c r="E61" s="70"/>
      <c r="F61" s="70"/>
      <c r="G61" s="70"/>
      <c r="H61" s="70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</row>
    <row r="62" spans="5:39" ht="16.5" customHeight="1">
      <c r="E62" s="70"/>
      <c r="F62" s="70"/>
      <c r="G62" s="70"/>
      <c r="H62" s="70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</row>
    <row r="63" spans="5:39" ht="16.5" customHeight="1">
      <c r="E63" s="70"/>
      <c r="F63" s="70"/>
      <c r="G63" s="70"/>
      <c r="H63" s="70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</row>
    <row r="64" spans="5:39" ht="16.5" customHeight="1">
      <c r="E64" s="70"/>
      <c r="F64" s="70"/>
      <c r="G64" s="70"/>
      <c r="H64" s="70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</row>
    <row r="65" spans="5:39" ht="16.5" customHeight="1">
      <c r="E65" s="70"/>
      <c r="F65" s="70"/>
      <c r="G65" s="70"/>
      <c r="H65" s="70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</row>
    <row r="66" spans="5:39" ht="16.5" customHeight="1">
      <c r="E66" s="70"/>
      <c r="F66" s="70"/>
      <c r="G66" s="70"/>
      <c r="H66" s="70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</row>
    <row r="67" spans="5:39" ht="16.5" customHeight="1">
      <c r="E67" s="70"/>
      <c r="F67" s="70"/>
      <c r="G67" s="70"/>
      <c r="H67" s="70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</row>
    <row r="68" spans="5:39" ht="16.5" customHeight="1">
      <c r="E68" s="70"/>
      <c r="F68" s="70"/>
      <c r="G68" s="70"/>
      <c r="H68" s="70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</row>
    <row r="69" spans="5:39" ht="16.5" customHeight="1">
      <c r="E69" s="70"/>
      <c r="F69" s="70"/>
      <c r="G69" s="70"/>
      <c r="H69" s="70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</row>
    <row r="70" spans="5:39" ht="16.5" customHeight="1">
      <c r="E70" s="70"/>
      <c r="F70" s="70"/>
      <c r="G70" s="70"/>
      <c r="H70" s="70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</row>
    <row r="71" spans="5:39" ht="16.5" customHeight="1">
      <c r="E71" s="70"/>
      <c r="F71" s="70"/>
      <c r="G71" s="70"/>
      <c r="H71" s="70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</row>
    <row r="72" spans="5:39" ht="16.5" customHeight="1">
      <c r="E72" s="70"/>
      <c r="F72" s="70"/>
      <c r="G72" s="70"/>
      <c r="H72" s="70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</row>
    <row r="73" spans="5:39" ht="16.5" customHeight="1">
      <c r="E73" s="70"/>
      <c r="F73" s="70"/>
      <c r="G73" s="70"/>
      <c r="H73" s="70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</row>
    <row r="74" spans="5:39" ht="16.5" customHeight="1">
      <c r="E74" s="70"/>
      <c r="F74" s="70"/>
      <c r="G74" s="70"/>
      <c r="H74" s="70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</row>
    <row r="75" spans="5:39" ht="16.5" customHeight="1">
      <c r="E75" s="70"/>
      <c r="F75" s="70"/>
      <c r="G75" s="70"/>
      <c r="H75" s="70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</row>
    <row r="76" spans="5:39" ht="16.5" customHeight="1">
      <c r="E76" s="70"/>
      <c r="F76" s="70"/>
      <c r="G76" s="70"/>
      <c r="H76" s="70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</row>
    <row r="77" spans="5:39" ht="16.5" customHeight="1">
      <c r="E77" s="70"/>
      <c r="F77" s="70"/>
      <c r="G77" s="70"/>
      <c r="H77" s="70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</row>
    <row r="78" spans="5:39" ht="16.5" customHeight="1">
      <c r="E78" s="70"/>
      <c r="F78" s="70"/>
      <c r="G78" s="70"/>
      <c r="H78" s="70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</row>
    <row r="79" spans="5:39" ht="16.5" customHeight="1">
      <c r="E79" s="70"/>
      <c r="F79" s="70"/>
      <c r="G79" s="70"/>
      <c r="H79" s="70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</row>
    <row r="80" spans="5:39" ht="16.5" customHeight="1">
      <c r="E80" s="70"/>
      <c r="F80" s="70"/>
      <c r="G80" s="70"/>
      <c r="H80" s="70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</row>
  </sheetData>
  <printOptions horizontalCentered="1"/>
  <pageMargins left="0.5" right="0.5" top="0.75" bottom="0.5" header="0.5" footer="0"/>
  <pageSetup horizontalDpi="300" verticalDpi="300" orientation="landscape" scale="80" r:id="rId1"/>
  <headerFooter alignWithMargins="0">
    <oddFooter>&amp;C&amp;"Century Schoolbook,Regular"
Page 11&amp;"Arial,Regular"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M79"/>
  <sheetViews>
    <sheetView zoomScale="75" zoomScaleNormal="75" workbookViewId="0" topLeftCell="A1">
      <selection activeCell="H5" sqref="H5"/>
    </sheetView>
  </sheetViews>
  <sheetFormatPr defaultColWidth="9.140625" defaultRowHeight="16.5" customHeight="1"/>
  <cols>
    <col min="1" max="1" width="25.7109375" style="15" customWidth="1"/>
    <col min="2" max="2" width="20.7109375" style="80" customWidth="1"/>
    <col min="3" max="7" width="20.7109375" style="73" customWidth="1"/>
    <col min="8" max="8" width="17.7109375" style="24" customWidth="1"/>
    <col min="9" max="16384" width="17.7109375" style="15" customWidth="1"/>
  </cols>
  <sheetData>
    <row r="1" spans="1:7" s="101" customFormat="1" ht="30" customHeight="1">
      <c r="A1" s="102" t="s">
        <v>8</v>
      </c>
      <c r="B1" s="117"/>
      <c r="C1" s="157"/>
      <c r="D1" s="157"/>
      <c r="E1" s="158"/>
      <c r="F1" s="158"/>
      <c r="G1" s="158"/>
    </row>
    <row r="2" spans="1:8" ht="16.5" customHeight="1">
      <c r="A2" s="16"/>
      <c r="B2" s="151"/>
      <c r="C2" s="151"/>
      <c r="D2" s="151"/>
      <c r="E2" s="120"/>
      <c r="F2" s="120"/>
      <c r="G2" s="159"/>
      <c r="H2" s="15"/>
    </row>
    <row r="3" spans="1:7" s="27" customFormat="1" ht="16.5" customHeight="1">
      <c r="A3" s="18" t="s">
        <v>141</v>
      </c>
      <c r="B3" s="310"/>
      <c r="C3" s="317"/>
      <c r="D3" s="317"/>
      <c r="E3" s="308"/>
      <c r="F3" s="308"/>
      <c r="G3" s="308"/>
    </row>
    <row r="4" spans="1:7" s="27" customFormat="1" ht="16.5" customHeight="1">
      <c r="A4" s="18" t="s">
        <v>142</v>
      </c>
      <c r="B4" s="310"/>
      <c r="C4" s="317"/>
      <c r="D4" s="317"/>
      <c r="E4" s="308"/>
      <c r="F4" s="308"/>
      <c r="G4" s="308"/>
    </row>
    <row r="5" spans="1:7" s="27" customFormat="1" ht="16.5" customHeight="1">
      <c r="A5" s="18" t="str">
        <f>+'Losses Incurred YTD (pg 10)'!A4</f>
        <v>YTD PERIOD ENDED SEPTEMBER 30, 2002</v>
      </c>
      <c r="B5" s="310"/>
      <c r="C5" s="317"/>
      <c r="D5" s="317"/>
      <c r="E5" s="308"/>
      <c r="F5" s="308"/>
      <c r="G5" s="308"/>
    </row>
    <row r="6" spans="1:8" ht="16.5" customHeight="1">
      <c r="A6" s="14"/>
      <c r="B6" s="95"/>
      <c r="C6" s="159"/>
      <c r="D6" s="159"/>
      <c r="E6" s="159"/>
      <c r="F6" s="159"/>
      <c r="G6" s="159"/>
      <c r="H6" s="15"/>
    </row>
    <row r="7" spans="1:8" ht="30" customHeight="1">
      <c r="A7" s="35"/>
      <c r="B7" s="125" t="s">
        <v>161</v>
      </c>
      <c r="C7" s="160" t="s">
        <v>173</v>
      </c>
      <c r="D7" s="160" t="s">
        <v>191</v>
      </c>
      <c r="E7" s="160" t="s">
        <v>46</v>
      </c>
      <c r="F7" s="160" t="s">
        <v>162</v>
      </c>
      <c r="G7" s="161" t="s">
        <v>9</v>
      </c>
      <c r="H7" s="15"/>
    </row>
    <row r="8" spans="1:8" ht="45" customHeight="1">
      <c r="A8" s="61" t="s">
        <v>143</v>
      </c>
      <c r="B8" s="126"/>
      <c r="G8" s="162"/>
      <c r="H8" s="15"/>
    </row>
    <row r="9" spans="1:38" ht="16.5" customHeight="1">
      <c r="A9" s="15" t="s">
        <v>121</v>
      </c>
      <c r="B9" s="218">
        <f>+'[1]LEP-YTD-p17'!G41</f>
        <v>103272.18</v>
      </c>
      <c r="C9" s="218">
        <f>+'[1]LEP-YTD-p17'!G35</f>
        <v>540012.73</v>
      </c>
      <c r="D9" s="218">
        <f>+'[1]LEP-YTD-p17'!G29</f>
        <v>117077.87</v>
      </c>
      <c r="E9" s="218">
        <f>+'[1]LEP-YTD-p17'!G23</f>
        <v>14791.34</v>
      </c>
      <c r="F9" s="218">
        <f>+'[1]LEP-YTD-p17'!G17</f>
        <v>33818.97</v>
      </c>
      <c r="G9" s="218">
        <f>SUM(B9:F9)</f>
        <v>808973.0899999999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</row>
    <row r="10" spans="1:38" s="22" customFormat="1" ht="16.5" customHeight="1">
      <c r="A10" s="23" t="s">
        <v>122</v>
      </c>
      <c r="B10" s="70">
        <f>+'[1]LEP-YTD-p17'!G42</f>
        <v>62932.97</v>
      </c>
      <c r="C10" s="70">
        <f>+'[1]LEP-YTD-p17'!G36</f>
        <v>234733.68</v>
      </c>
      <c r="D10" s="70">
        <f>+'[1]LEP-YTD-p17'!G30</f>
        <v>44474.55</v>
      </c>
      <c r="E10" s="70">
        <f>+'[1]LEP-YTD-p17'!G24</f>
        <v>14105.42</v>
      </c>
      <c r="F10" s="70">
        <f>+'[1]LEP-YTD-p17'!G18</f>
        <v>3176.05</v>
      </c>
      <c r="G10" s="70">
        <f>SUM(B10:F10)</f>
        <v>359422.67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38" s="22" customFormat="1" ht="16.5" customHeight="1">
      <c r="A11" s="23" t="s">
        <v>123</v>
      </c>
      <c r="B11" s="70">
        <f>+'[1]LEP-YTD-p17'!G43</f>
        <v>0</v>
      </c>
      <c r="C11" s="70">
        <f>+'[1]LEP-YTD-p17'!G37</f>
        <v>1051.53</v>
      </c>
      <c r="D11" s="70">
        <f>+'[1]LEP-YTD-p17'!G31</f>
        <v>0</v>
      </c>
      <c r="E11" s="70">
        <f>+'[1]LEP-YTD-p17'!G25</f>
        <v>0</v>
      </c>
      <c r="F11" s="70">
        <f>+'[1]LEP-YTD-p17'!G19</f>
        <v>0</v>
      </c>
      <c r="G11" s="70">
        <f>SUM(B11:F11)</f>
        <v>1051.53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</row>
    <row r="12" spans="1:38" s="22" customFormat="1" ht="16.5" customHeight="1" thickBot="1">
      <c r="A12" s="62" t="s">
        <v>124</v>
      </c>
      <c r="B12" s="155">
        <f>SUM(B9:B11)</f>
        <v>166205.15</v>
      </c>
      <c r="C12" s="155">
        <f>SUM(C9:C11)</f>
        <v>775797.94</v>
      </c>
      <c r="D12" s="155">
        <f>SUM(D9:D11)</f>
        <v>161552.41999999998</v>
      </c>
      <c r="E12" s="155">
        <f>SUM(E9:E11)</f>
        <v>28896.760000000002</v>
      </c>
      <c r="F12" s="155">
        <f>SUM(F9:F11)</f>
        <v>36995.020000000004</v>
      </c>
      <c r="G12" s="74">
        <f>SUM(B12:F12)</f>
        <v>1169447.29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</row>
    <row r="13" spans="2:38" s="22" customFormat="1" ht="16.5" customHeight="1" thickTop="1">
      <c r="B13" s="71"/>
      <c r="C13" s="70"/>
      <c r="D13" s="70"/>
      <c r="E13" s="70"/>
      <c r="F13" s="70"/>
      <c r="G13" s="7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</row>
    <row r="14" spans="1:38" s="22" customFormat="1" ht="45" customHeight="1">
      <c r="A14" s="63" t="s">
        <v>175</v>
      </c>
      <c r="B14" s="71"/>
      <c r="C14" s="70"/>
      <c r="D14" s="70"/>
      <c r="E14" s="70"/>
      <c r="F14" s="70"/>
      <c r="G14" s="7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</row>
    <row r="15" spans="1:38" s="22" customFormat="1" ht="16.5" customHeight="1">
      <c r="A15" s="15" t="s">
        <v>121</v>
      </c>
      <c r="B15" s="70">
        <f>'[1]Cal. UPLR-p14'!B30</f>
        <v>276629.62</v>
      </c>
      <c r="C15" s="70">
        <f>'[1]Cal. UPLR-p14'!C30</f>
        <v>149174.63</v>
      </c>
      <c r="D15" s="70">
        <f>'[1]Cal. UPLR-p14'!D30</f>
        <v>29707.16</v>
      </c>
      <c r="E15" s="70">
        <f>'[1]Cal. UPLR-p14'!E30</f>
        <v>10016.93</v>
      </c>
      <c r="F15" s="70">
        <f>'[1]Cal. UPLR-p14'!F30</f>
        <v>11468.080000000002</v>
      </c>
      <c r="G15" s="70">
        <f>SUM(B15:F15)</f>
        <v>476996.42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</row>
    <row r="16" spans="1:38" s="22" customFormat="1" ht="16.5" customHeight="1">
      <c r="A16" s="23" t="s">
        <v>122</v>
      </c>
      <c r="B16" s="70">
        <f>'[1]Cal. UPLR-p14'!B31</f>
        <v>15546.06</v>
      </c>
      <c r="C16" s="70">
        <f>'[1]Cal. UPLR-p14'!C31</f>
        <v>26225.71</v>
      </c>
      <c r="D16" s="70">
        <f>'[1]Cal. UPLR-p14'!D31</f>
        <v>1392.23</v>
      </c>
      <c r="E16" s="70">
        <f>'[1]Cal. UPLR-p14'!E31</f>
        <v>1621.6100000000001</v>
      </c>
      <c r="F16" s="70">
        <f>+'[1]Cal. UPLR-p14'!F31</f>
        <v>1.549999999999627</v>
      </c>
      <c r="G16" s="70">
        <f>SUM(B16:F16)</f>
        <v>44787.16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</row>
    <row r="17" spans="1:38" s="22" customFormat="1" ht="16.5" customHeight="1">
      <c r="A17" s="23" t="s">
        <v>123</v>
      </c>
      <c r="B17" s="70">
        <f>'[1]Cal. UPLR-p14'!B32</f>
        <v>309</v>
      </c>
      <c r="C17" s="70">
        <f>'[1]Cal. UPLR-p14'!C32</f>
        <v>0</v>
      </c>
      <c r="D17" s="70">
        <f>'[1]Cal. UPLR-p14'!D32</f>
        <v>0</v>
      </c>
      <c r="E17" s="70">
        <f>'[1]Cal. UPLR-p14'!E32</f>
        <v>0</v>
      </c>
      <c r="F17" s="70">
        <v>0</v>
      </c>
      <c r="G17" s="70">
        <f>SUM(B17:F17)</f>
        <v>309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</row>
    <row r="18" spans="1:38" s="22" customFormat="1" ht="16.5" customHeight="1" thickBot="1">
      <c r="A18" s="62" t="s">
        <v>124</v>
      </c>
      <c r="B18" s="155">
        <f>'[1]Cal. UPLR-p14'!B33</f>
        <v>292484.68</v>
      </c>
      <c r="C18" s="155">
        <f>'[1]Cal. UPLR-p14'!C33</f>
        <v>175400.34</v>
      </c>
      <c r="D18" s="155">
        <f>'[1]Cal. UPLR-p14'!D33</f>
        <v>31099.39</v>
      </c>
      <c r="E18" s="155">
        <f>'[1]Cal. UPLR-p14'!E33</f>
        <v>11638.54</v>
      </c>
      <c r="F18" s="155">
        <f>'[1]Cal. UPLR-p14'!F33</f>
        <v>11469.630000000001</v>
      </c>
      <c r="G18" s="74">
        <f>SUM(B18:F18)</f>
        <v>522092.58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</row>
    <row r="19" spans="2:38" s="22" customFormat="1" ht="16.5" customHeight="1" thickTop="1">
      <c r="B19" s="71"/>
      <c r="C19" s="70"/>
      <c r="D19" s="70"/>
      <c r="E19" s="70"/>
      <c r="F19" s="70"/>
      <c r="G19" s="7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</row>
    <row r="20" spans="1:38" s="22" customFormat="1" ht="45" customHeight="1">
      <c r="A20" s="63" t="s">
        <v>110</v>
      </c>
      <c r="B20" s="127"/>
      <c r="C20" s="163"/>
      <c r="D20" s="163"/>
      <c r="E20" s="163"/>
      <c r="F20" s="163"/>
      <c r="G20" s="7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</row>
    <row r="21" spans="1:38" s="22" customFormat="1" ht="16.5" customHeight="1">
      <c r="A21" s="15" t="s">
        <v>121</v>
      </c>
      <c r="B21" s="71">
        <v>0</v>
      </c>
      <c r="C21" s="70">
        <v>258489.78</v>
      </c>
      <c r="D21" s="70">
        <v>177001.9</v>
      </c>
      <c r="E21" s="70">
        <v>25653.16</v>
      </c>
      <c r="F21" s="70">
        <v>27394.36</v>
      </c>
      <c r="G21" s="70">
        <f>SUM(B21:F21)</f>
        <v>488539.19999999995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</row>
    <row r="22" spans="1:38" s="22" customFormat="1" ht="16.5" customHeight="1">
      <c r="A22" s="23" t="s">
        <v>144</v>
      </c>
      <c r="B22" s="71">
        <v>0</v>
      </c>
      <c r="C22" s="70">
        <v>46107.33</v>
      </c>
      <c r="D22" s="70">
        <v>19047.92</v>
      </c>
      <c r="E22" s="70">
        <v>2936.82</v>
      </c>
      <c r="F22" s="70">
        <v>57.89</v>
      </c>
      <c r="G22" s="70">
        <f>SUM(B22:F22)</f>
        <v>68149.96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</row>
    <row r="23" spans="1:38" s="22" customFormat="1" ht="16.5" customHeight="1">
      <c r="A23" s="23" t="s">
        <v>123</v>
      </c>
      <c r="B23" s="71">
        <v>0</v>
      </c>
      <c r="C23" s="70">
        <v>0</v>
      </c>
      <c r="D23" s="70">
        <v>0</v>
      </c>
      <c r="E23" s="70">
        <v>0</v>
      </c>
      <c r="F23" s="70">
        <v>0</v>
      </c>
      <c r="G23" s="70">
        <f>SUM(B23:F23)</f>
        <v>0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</row>
    <row r="24" spans="1:38" s="22" customFormat="1" ht="16.5" customHeight="1" thickBot="1">
      <c r="A24" s="62" t="s">
        <v>124</v>
      </c>
      <c r="B24" s="76">
        <f>SUM(B21:B23)</f>
        <v>0</v>
      </c>
      <c r="C24" s="155">
        <f>SUM(C21:C23)</f>
        <v>304597.11</v>
      </c>
      <c r="D24" s="155">
        <f>SUM(D21:D23)</f>
        <v>196049.82</v>
      </c>
      <c r="E24" s="155">
        <f>SUM(E21:E23)</f>
        <v>28589.98</v>
      </c>
      <c r="F24" s="155">
        <f>SUM(F21:F23)</f>
        <v>27452.25</v>
      </c>
      <c r="G24" s="74">
        <f>SUM(B24:F24)</f>
        <v>556689.16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</row>
    <row r="25" spans="2:38" s="22" customFormat="1" ht="16.5" customHeight="1" thickTop="1">
      <c r="B25" s="71"/>
      <c r="C25" s="70"/>
      <c r="D25" s="70"/>
      <c r="E25" s="70"/>
      <c r="F25" s="70"/>
      <c r="G25" s="7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</row>
    <row r="26" spans="1:38" s="22" customFormat="1" ht="45" customHeight="1">
      <c r="A26" s="63" t="s">
        <v>112</v>
      </c>
      <c r="B26" s="71"/>
      <c r="C26" s="163"/>
      <c r="D26" s="163"/>
      <c r="E26" s="163"/>
      <c r="F26" s="163"/>
      <c r="G26" s="7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</row>
    <row r="27" spans="1:38" s="22" customFormat="1" ht="16.5" customHeight="1">
      <c r="A27" s="22" t="s">
        <v>121</v>
      </c>
      <c r="B27" s="70">
        <f>B9+B15-B21</f>
        <v>379901.8</v>
      </c>
      <c r="C27" s="70">
        <f aca="true" t="shared" si="0" ref="C27:D29">C9+C15-C21</f>
        <v>430697.57999999996</v>
      </c>
      <c r="D27" s="70">
        <f t="shared" si="0"/>
        <v>-30216.869999999995</v>
      </c>
      <c r="E27" s="70">
        <f aca="true" t="shared" si="1" ref="E27:F29">E9+E15-E21</f>
        <v>-844.8899999999994</v>
      </c>
      <c r="F27" s="70">
        <f t="shared" si="1"/>
        <v>17892.690000000002</v>
      </c>
      <c r="G27" s="70">
        <f>SUM(B27:F27)</f>
        <v>797430.3099999998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</row>
    <row r="28" spans="1:38" s="22" customFormat="1" ht="16.5" customHeight="1">
      <c r="A28" s="23" t="s">
        <v>122</v>
      </c>
      <c r="B28" s="70">
        <f>B10+B16-B22</f>
        <v>78479.03</v>
      </c>
      <c r="C28" s="70">
        <f t="shared" si="0"/>
        <v>214852.06</v>
      </c>
      <c r="D28" s="70">
        <f t="shared" si="0"/>
        <v>26818.860000000008</v>
      </c>
      <c r="E28" s="70">
        <f t="shared" si="1"/>
        <v>12790.210000000001</v>
      </c>
      <c r="F28" s="70">
        <f t="shared" si="1"/>
        <v>3119.71</v>
      </c>
      <c r="G28" s="70">
        <f>SUM(B28:F28)</f>
        <v>336059.87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</row>
    <row r="29" spans="1:38" s="22" customFormat="1" ht="16.5" customHeight="1">
      <c r="A29" s="23" t="s">
        <v>123</v>
      </c>
      <c r="B29" s="70">
        <f>B11+B17-B23</f>
        <v>309</v>
      </c>
      <c r="C29" s="70">
        <f t="shared" si="0"/>
        <v>1051.53</v>
      </c>
      <c r="D29" s="70">
        <f t="shared" si="0"/>
        <v>0</v>
      </c>
      <c r="E29" s="70">
        <f t="shared" si="1"/>
        <v>0</v>
      </c>
      <c r="F29" s="70">
        <f t="shared" si="1"/>
        <v>0</v>
      </c>
      <c r="G29" s="70">
        <f>SUM(B29:F29)</f>
        <v>1360.53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</row>
    <row r="30" spans="1:38" ht="16.5" customHeight="1" thickBot="1">
      <c r="A30" s="37" t="s">
        <v>124</v>
      </c>
      <c r="B30" s="219">
        <f aca="true" t="shared" si="2" ref="B30:G30">SUM(B27:B29)</f>
        <v>458689.82999999996</v>
      </c>
      <c r="C30" s="219">
        <f t="shared" si="2"/>
        <v>646601.1699999999</v>
      </c>
      <c r="D30" s="201">
        <f t="shared" si="2"/>
        <v>-3398.0099999999875</v>
      </c>
      <c r="E30" s="219">
        <f t="shared" si="2"/>
        <v>11945.320000000002</v>
      </c>
      <c r="F30" s="219">
        <f t="shared" si="2"/>
        <v>21012.4</v>
      </c>
      <c r="G30" s="219">
        <f t="shared" si="2"/>
        <v>1134850.7099999997</v>
      </c>
      <c r="H30" s="60"/>
      <c r="I30" s="91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2:39" ht="16.5" customHeight="1" thickTop="1">
      <c r="B31" s="95"/>
      <c r="E31" s="70"/>
      <c r="F31" s="70"/>
      <c r="G31" s="70"/>
      <c r="H31" s="9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</row>
    <row r="32" spans="2:39" ht="16.5" customHeight="1">
      <c r="B32" s="95"/>
      <c r="E32" s="70"/>
      <c r="F32" s="70"/>
      <c r="G32" s="70"/>
      <c r="H32" s="64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</row>
    <row r="33" spans="2:39" ht="16.5" customHeight="1">
      <c r="B33" s="95"/>
      <c r="E33" s="70"/>
      <c r="F33" s="70"/>
      <c r="G33" s="70"/>
      <c r="H33" s="64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</row>
    <row r="34" spans="2:39" ht="16.5" customHeight="1">
      <c r="B34" s="95"/>
      <c r="E34" s="70"/>
      <c r="F34" s="70"/>
      <c r="G34" s="70"/>
      <c r="H34" s="64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</row>
    <row r="35" spans="2:39" ht="16.5" customHeight="1">
      <c r="B35" s="95"/>
      <c r="E35" s="70"/>
      <c r="F35" s="70"/>
      <c r="G35" s="70"/>
      <c r="H35" s="64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2:39" ht="16.5" customHeight="1">
      <c r="B36" s="95"/>
      <c r="E36" s="70"/>
      <c r="F36" s="70"/>
      <c r="G36" s="70"/>
      <c r="H36" s="64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</row>
    <row r="37" spans="2:39" ht="16.5" customHeight="1">
      <c r="B37" s="95"/>
      <c r="E37" s="70"/>
      <c r="F37" s="70"/>
      <c r="G37" s="70"/>
      <c r="H37" s="64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2:39" ht="16.5" customHeight="1">
      <c r="B38" s="95"/>
      <c r="E38" s="70"/>
      <c r="F38" s="70"/>
      <c r="G38" s="70"/>
      <c r="H38" s="64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  <row r="39" spans="2:39" ht="16.5" customHeight="1">
      <c r="B39" s="95"/>
      <c r="E39" s="70"/>
      <c r="F39" s="70"/>
      <c r="G39" s="70"/>
      <c r="H39" s="64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</row>
    <row r="40" spans="2:39" ht="16.5" customHeight="1">
      <c r="B40" s="95"/>
      <c r="E40" s="70"/>
      <c r="F40" s="70"/>
      <c r="G40" s="70"/>
      <c r="H40" s="64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2:39" ht="16.5" customHeight="1">
      <c r="B41" s="95"/>
      <c r="E41" s="70"/>
      <c r="F41" s="70"/>
      <c r="G41" s="70"/>
      <c r="H41" s="64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</row>
    <row r="42" spans="2:39" ht="16.5" customHeight="1">
      <c r="B42" s="95"/>
      <c r="E42" s="70"/>
      <c r="F42" s="70"/>
      <c r="G42" s="70"/>
      <c r="H42" s="64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</row>
    <row r="43" spans="2:39" ht="16.5" customHeight="1">
      <c r="B43" s="95"/>
      <c r="E43" s="70"/>
      <c r="F43" s="70"/>
      <c r="G43" s="70"/>
      <c r="H43" s="64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</row>
    <row r="44" spans="2:39" ht="16.5" customHeight="1">
      <c r="B44" s="95"/>
      <c r="E44" s="70"/>
      <c r="F44" s="70"/>
      <c r="G44" s="70"/>
      <c r="H44" s="64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</row>
    <row r="45" spans="2:39" ht="16.5" customHeight="1">
      <c r="B45" s="95"/>
      <c r="E45" s="70"/>
      <c r="F45" s="70"/>
      <c r="G45" s="70"/>
      <c r="H45" s="64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</row>
    <row r="46" spans="2:39" ht="16.5" customHeight="1">
      <c r="B46" s="95"/>
      <c r="E46" s="70"/>
      <c r="F46" s="70"/>
      <c r="G46" s="70"/>
      <c r="H46" s="64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</row>
    <row r="47" spans="2:39" ht="16.5" customHeight="1">
      <c r="B47" s="95"/>
      <c r="E47" s="70"/>
      <c r="F47" s="70"/>
      <c r="G47" s="70"/>
      <c r="H47" s="64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2:39" ht="16.5" customHeight="1">
      <c r="B48" s="95"/>
      <c r="E48" s="70"/>
      <c r="F48" s="70"/>
      <c r="G48" s="70"/>
      <c r="H48" s="64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</row>
    <row r="49" spans="2:39" ht="16.5" customHeight="1">
      <c r="B49" s="95"/>
      <c r="E49" s="70"/>
      <c r="F49" s="70"/>
      <c r="G49" s="70"/>
      <c r="H49" s="64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</row>
    <row r="50" spans="2:39" ht="16.5" customHeight="1">
      <c r="B50" s="95"/>
      <c r="E50" s="70"/>
      <c r="F50" s="70"/>
      <c r="G50" s="70"/>
      <c r="H50" s="64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</row>
    <row r="51" spans="2:39" ht="16.5" customHeight="1">
      <c r="B51" s="95"/>
      <c r="E51" s="70"/>
      <c r="F51" s="70"/>
      <c r="G51" s="70"/>
      <c r="H51" s="64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2:39" ht="16.5" customHeight="1">
      <c r="B52" s="95"/>
      <c r="E52" s="70"/>
      <c r="F52" s="70"/>
      <c r="G52" s="70"/>
      <c r="H52" s="64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</row>
    <row r="53" spans="2:39" ht="16.5" customHeight="1">
      <c r="B53" s="95"/>
      <c r="E53" s="70"/>
      <c r="F53" s="70"/>
      <c r="G53" s="70"/>
      <c r="H53" s="64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</row>
    <row r="54" spans="2:39" ht="16.5" customHeight="1">
      <c r="B54" s="95"/>
      <c r="E54" s="70"/>
      <c r="F54" s="70"/>
      <c r="G54" s="70"/>
      <c r="H54" s="64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</row>
    <row r="55" spans="2:39" ht="16.5" customHeight="1">
      <c r="B55" s="95"/>
      <c r="E55" s="70"/>
      <c r="F55" s="70"/>
      <c r="G55" s="70"/>
      <c r="H55" s="64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</row>
    <row r="56" spans="2:39" ht="16.5" customHeight="1">
      <c r="B56" s="95"/>
      <c r="E56" s="70"/>
      <c r="F56" s="70"/>
      <c r="G56" s="70"/>
      <c r="H56" s="64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</row>
    <row r="57" spans="2:39" ht="16.5" customHeight="1">
      <c r="B57" s="95"/>
      <c r="E57" s="70"/>
      <c r="F57" s="70"/>
      <c r="G57" s="70"/>
      <c r="H57" s="64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</row>
    <row r="58" spans="2:39" ht="16.5" customHeight="1">
      <c r="B58" s="95"/>
      <c r="E58" s="70"/>
      <c r="F58" s="70"/>
      <c r="G58" s="70"/>
      <c r="H58" s="64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</row>
    <row r="59" spans="2:39" ht="16.5" customHeight="1">
      <c r="B59" s="95"/>
      <c r="E59" s="70"/>
      <c r="F59" s="70"/>
      <c r="G59" s="70"/>
      <c r="H59" s="64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</row>
    <row r="60" spans="2:39" ht="16.5" customHeight="1">
      <c r="B60" s="95"/>
      <c r="E60" s="70"/>
      <c r="F60" s="70"/>
      <c r="G60" s="70"/>
      <c r="H60" s="64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</row>
    <row r="61" spans="2:39" ht="16.5" customHeight="1">
      <c r="B61" s="95"/>
      <c r="E61" s="70"/>
      <c r="F61" s="70"/>
      <c r="G61" s="70"/>
      <c r="H61" s="64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</row>
    <row r="62" spans="2:39" ht="16.5" customHeight="1">
      <c r="B62" s="95"/>
      <c r="E62" s="70"/>
      <c r="F62" s="70"/>
      <c r="G62" s="70"/>
      <c r="H62" s="64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</row>
    <row r="63" spans="2:39" ht="16.5" customHeight="1">
      <c r="B63" s="95"/>
      <c r="E63" s="70"/>
      <c r="F63" s="70"/>
      <c r="G63" s="70"/>
      <c r="H63" s="64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</row>
    <row r="64" spans="2:39" ht="16.5" customHeight="1">
      <c r="B64" s="95"/>
      <c r="E64" s="70"/>
      <c r="F64" s="70"/>
      <c r="G64" s="70"/>
      <c r="H64" s="64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</row>
    <row r="65" spans="2:39" ht="16.5" customHeight="1">
      <c r="B65" s="95"/>
      <c r="E65" s="70"/>
      <c r="F65" s="70"/>
      <c r="G65" s="70"/>
      <c r="H65" s="64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</row>
    <row r="66" spans="2:39" ht="16.5" customHeight="1">
      <c r="B66" s="95"/>
      <c r="E66" s="70"/>
      <c r="F66" s="70"/>
      <c r="G66" s="70"/>
      <c r="H66" s="64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</row>
    <row r="67" spans="2:39" ht="16.5" customHeight="1">
      <c r="B67" s="95"/>
      <c r="E67" s="70"/>
      <c r="F67" s="70"/>
      <c r="G67" s="70"/>
      <c r="H67" s="64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</row>
    <row r="68" spans="2:39" ht="16.5" customHeight="1">
      <c r="B68" s="95"/>
      <c r="E68" s="70"/>
      <c r="F68" s="70"/>
      <c r="G68" s="70"/>
      <c r="H68" s="64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</row>
    <row r="69" spans="5:39" ht="16.5" customHeight="1">
      <c r="E69" s="70"/>
      <c r="F69" s="70"/>
      <c r="G69" s="70"/>
      <c r="H69" s="64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</row>
    <row r="70" spans="5:39" ht="16.5" customHeight="1">
      <c r="E70" s="70"/>
      <c r="F70" s="70"/>
      <c r="G70" s="70"/>
      <c r="H70" s="64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</row>
    <row r="71" spans="5:39" ht="16.5" customHeight="1">
      <c r="E71" s="70"/>
      <c r="F71" s="70"/>
      <c r="G71" s="70"/>
      <c r="H71" s="64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</row>
    <row r="72" spans="5:39" ht="16.5" customHeight="1">
      <c r="E72" s="70"/>
      <c r="F72" s="70"/>
      <c r="G72" s="70"/>
      <c r="H72" s="64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</row>
    <row r="73" spans="5:39" ht="16.5" customHeight="1">
      <c r="E73" s="70"/>
      <c r="F73" s="70"/>
      <c r="G73" s="70"/>
      <c r="H73" s="64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</row>
    <row r="74" spans="5:39" ht="16.5" customHeight="1">
      <c r="E74" s="70"/>
      <c r="F74" s="70"/>
      <c r="G74" s="70"/>
      <c r="H74" s="64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</row>
    <row r="75" spans="5:39" ht="16.5" customHeight="1">
      <c r="E75" s="70"/>
      <c r="F75" s="70"/>
      <c r="G75" s="70"/>
      <c r="H75" s="64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</row>
    <row r="76" spans="5:39" ht="16.5" customHeight="1">
      <c r="E76" s="70"/>
      <c r="F76" s="70"/>
      <c r="G76" s="70"/>
      <c r="H76" s="64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</row>
    <row r="77" spans="5:39" ht="16.5" customHeight="1">
      <c r="E77" s="70"/>
      <c r="F77" s="70"/>
      <c r="G77" s="70"/>
      <c r="H77" s="64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</row>
    <row r="78" spans="5:39" ht="16.5" customHeight="1">
      <c r="E78" s="70"/>
      <c r="F78" s="70"/>
      <c r="G78" s="70"/>
      <c r="H78" s="64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</row>
    <row r="79" spans="5:39" ht="16.5" customHeight="1">
      <c r="E79" s="70"/>
      <c r="F79" s="70"/>
      <c r="G79" s="70"/>
      <c r="H79" s="64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</row>
  </sheetData>
  <printOptions horizontalCentered="1"/>
  <pageMargins left="0.5" right="0.5" top="0.75" bottom="0.5" header="0.5" footer="0"/>
  <pageSetup horizontalDpi="600" verticalDpi="600" orientation="landscape" scale="80" r:id="rId1"/>
  <headerFooter alignWithMargins="0">
    <oddFooter>&amp;C&amp;"Century Schoolbook,Regular"Page 12&amp;"Arial,Regular"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3">
      <selection activeCell="C27" sqref="C27"/>
    </sheetView>
  </sheetViews>
  <sheetFormatPr defaultColWidth="9.140625" defaultRowHeight="12.75"/>
  <cols>
    <col min="1" max="1" width="51.28125" style="15" customWidth="1"/>
    <col min="2" max="5" width="16.8515625" style="73" customWidth="1"/>
    <col min="6" max="16384" width="9.140625" style="15" customWidth="1"/>
  </cols>
  <sheetData>
    <row r="1" spans="1:5" s="67" customFormat="1" ht="25.5">
      <c r="A1" s="332" t="s">
        <v>8</v>
      </c>
      <c r="B1" s="332"/>
      <c r="C1" s="332"/>
      <c r="D1" s="332"/>
      <c r="E1" s="332"/>
    </row>
    <row r="2" spans="1:5" s="17" customFormat="1" ht="18.75">
      <c r="A2" s="327"/>
      <c r="B2" s="327"/>
      <c r="C2" s="327"/>
      <c r="D2" s="327"/>
      <c r="E2" s="327"/>
    </row>
    <row r="3" spans="1:5" ht="15">
      <c r="A3" s="333" t="s">
        <v>27</v>
      </c>
      <c r="B3" s="333"/>
      <c r="C3" s="333"/>
      <c r="D3" s="333"/>
      <c r="E3" s="333"/>
    </row>
    <row r="4" spans="1:5" ht="15">
      <c r="A4" s="331" t="str">
        <f>+'Balance Sheet (pg 1)'!A4</f>
        <v>AT SEPTEMBER 30, 2002</v>
      </c>
      <c r="B4" s="331"/>
      <c r="C4" s="331"/>
      <c r="D4" s="331"/>
      <c r="E4" s="331"/>
    </row>
    <row r="5" spans="1:5" ht="15">
      <c r="A5" s="29"/>
      <c r="B5" s="159"/>
      <c r="C5" s="159"/>
      <c r="D5" s="159"/>
      <c r="E5" s="159"/>
    </row>
    <row r="6" spans="1:3" ht="14.25">
      <c r="A6" s="20"/>
      <c r="B6" s="197"/>
      <c r="C6" s="197"/>
    </row>
    <row r="7" spans="1:5" ht="15">
      <c r="A7" s="5"/>
      <c r="B7" s="243" t="s">
        <v>28</v>
      </c>
      <c r="C7" s="243"/>
      <c r="D7" s="243" t="s">
        <v>29</v>
      </c>
      <c r="E7" s="243"/>
    </row>
    <row r="8" spans="1:5" ht="15">
      <c r="A8" s="21"/>
      <c r="B8" s="187" t="s">
        <v>30</v>
      </c>
      <c r="C8" s="187"/>
      <c r="D8" s="187" t="s">
        <v>30</v>
      </c>
      <c r="E8" s="187"/>
    </row>
    <row r="9" spans="1:5" ht="15">
      <c r="A9" s="5"/>
      <c r="B9" s="244"/>
      <c r="C9" s="245"/>
      <c r="D9" s="244"/>
      <c r="E9" s="245"/>
    </row>
    <row r="10" spans="1:5" ht="15">
      <c r="A10" s="21" t="s">
        <v>31</v>
      </c>
      <c r="B10" s="244"/>
      <c r="C10" s="245"/>
      <c r="D10" s="244"/>
      <c r="E10" s="245"/>
    </row>
    <row r="11" spans="1:5" ht="15">
      <c r="A11" s="21"/>
      <c r="B11" s="244"/>
      <c r="C11" s="245"/>
      <c r="D11" s="244"/>
      <c r="E11" s="245"/>
    </row>
    <row r="12" spans="1:5" ht="15">
      <c r="A12" s="15" t="s">
        <v>32</v>
      </c>
      <c r="C12" s="251">
        <f>'Earned Incurred QTD (pg 5)'!D16</f>
        <v>4336172</v>
      </c>
      <c r="E12" s="251">
        <f>'Earned Incurred YTD (pg 6)'!D16</f>
        <v>12605846</v>
      </c>
    </row>
    <row r="13" spans="1:5" ht="15">
      <c r="A13" s="21"/>
      <c r="C13" s="198"/>
      <c r="E13" s="198"/>
    </row>
    <row r="14" spans="1:5" ht="15">
      <c r="A14" s="21" t="s">
        <v>33</v>
      </c>
      <c r="C14" s="198"/>
      <c r="E14" s="198"/>
    </row>
    <row r="15" spans="1:5" ht="14.25">
      <c r="A15" s="15" t="s">
        <v>34</v>
      </c>
      <c r="B15" s="73">
        <f>'Earned Incurred QTD (pg 5)'!D23</f>
        <v>3666364.3599999994</v>
      </c>
      <c r="C15" s="198"/>
      <c r="D15" s="73">
        <f>'Earned Incurred YTD (pg 6)'!D23</f>
        <v>10954919.14</v>
      </c>
      <c r="E15" s="198"/>
    </row>
    <row r="16" spans="1:5" ht="14.25">
      <c r="A16" s="15" t="s">
        <v>35</v>
      </c>
      <c r="B16" s="73">
        <f>'Earned Incurred QTD (pg 5)'!D30</f>
        <v>411228.76</v>
      </c>
      <c r="C16" s="198"/>
      <c r="D16" s="73">
        <f>'Earned Incurred YTD (pg 6)'!D30</f>
        <v>1134850.71</v>
      </c>
      <c r="E16" s="198"/>
    </row>
    <row r="17" spans="1:5" ht="14.25">
      <c r="A17" s="15" t="s">
        <v>36</v>
      </c>
      <c r="B17" s="73">
        <f>'Earned Incurred QTD (pg 5)'!C38</f>
        <v>404349.55000000005</v>
      </c>
      <c r="C17" s="198"/>
      <c r="D17" s="73">
        <f>'Earned Incurred YTD (pg 6)'!C38</f>
        <v>1195688.7</v>
      </c>
      <c r="E17" s="198"/>
    </row>
    <row r="18" spans="1:5" ht="14.25">
      <c r="A18" s="15" t="s">
        <v>37</v>
      </c>
      <c r="B18" s="73">
        <f>'Earned Incurred QTD (pg 5)'!C40+'Earned Incurred QTD (pg 5)'!C39+'Earned Incurred QTD (pg 5)'!C44</f>
        <v>859175.9900000002</v>
      </c>
      <c r="C18" s="198"/>
      <c r="D18" s="73">
        <f>'Earned Incurred YTD (pg 6)'!C39+'Earned Incurred YTD (pg 6)'!C40+'Earned Incurred YTD (pg 6)'!C44</f>
        <v>2663959.2600000016</v>
      </c>
      <c r="E18" s="198"/>
    </row>
    <row r="19" spans="1:5" ht="14.25">
      <c r="A19" s="15" t="s">
        <v>38</v>
      </c>
      <c r="B19" s="246">
        <f>'Earned Incurred QTD (pg 5)'!D37</f>
        <v>11580</v>
      </c>
      <c r="C19" s="198"/>
      <c r="D19" s="246">
        <f>'Earned Incurred YTD (pg 6)'!D37</f>
        <v>32840.51</v>
      </c>
      <c r="E19" s="198"/>
    </row>
    <row r="20" spans="1:5" ht="14.25">
      <c r="A20" s="15" t="s">
        <v>39</v>
      </c>
      <c r="C20" s="247">
        <f>SUM(B15:B19)</f>
        <v>5352698.659999999</v>
      </c>
      <c r="E20" s="247">
        <f>SUM(D15:D19)</f>
        <v>15982258.320000002</v>
      </c>
    </row>
    <row r="21" spans="3:5" ht="14.25">
      <c r="C21" s="198"/>
      <c r="E21" s="198"/>
    </row>
    <row r="22" spans="1:5" ht="14.25">
      <c r="A22" s="15" t="s">
        <v>128</v>
      </c>
      <c r="C22" s="247">
        <f>C12-C20</f>
        <v>-1016526.6599999992</v>
      </c>
      <c r="E22" s="247">
        <f>E12-E20</f>
        <v>-3376412.320000002</v>
      </c>
    </row>
    <row r="23" spans="1:5" ht="15">
      <c r="A23" s="21"/>
      <c r="C23" s="198"/>
      <c r="E23" s="198"/>
    </row>
    <row r="24" spans="1:5" ht="15">
      <c r="A24" s="21" t="s">
        <v>40</v>
      </c>
      <c r="C24" s="198"/>
      <c r="E24" s="198"/>
    </row>
    <row r="25" spans="1:5" ht="14.25">
      <c r="A25" s="15" t="s">
        <v>41</v>
      </c>
      <c r="C25" s="198">
        <f>'Earned Incurred QTD (pg 5)'!D52</f>
        <v>52310.600000000006</v>
      </c>
      <c r="E25" s="198">
        <f>'Earned Incurred YTD (pg 6)'!D52</f>
        <v>170480.6</v>
      </c>
    </row>
    <row r="26" spans="3:5" ht="14.25">
      <c r="C26" s="198"/>
      <c r="E26" s="198"/>
    </row>
    <row r="27" spans="1:5" ht="15" thickBot="1">
      <c r="A27" s="15" t="s">
        <v>129</v>
      </c>
      <c r="C27" s="248">
        <f>C22+C25</f>
        <v>-964216.0599999992</v>
      </c>
      <c r="E27" s="248">
        <f>E22+E25</f>
        <v>-3205931.720000002</v>
      </c>
    </row>
    <row r="28" spans="1:5" ht="15">
      <c r="A28" s="21"/>
      <c r="C28" s="249"/>
      <c r="E28" s="198"/>
    </row>
    <row r="29" spans="1:5" ht="15">
      <c r="A29" s="21" t="s">
        <v>25</v>
      </c>
      <c r="C29" s="198"/>
      <c r="E29" s="198"/>
    </row>
    <row r="30" spans="1:5" ht="14.25">
      <c r="A30" s="15" t="s">
        <v>42</v>
      </c>
      <c r="C30" s="198">
        <v>-7427828.95</v>
      </c>
      <c r="E30" s="198">
        <v>-5217179.38</v>
      </c>
    </row>
    <row r="31" spans="1:5" ht="14.25">
      <c r="A31" s="15" t="s">
        <v>194</v>
      </c>
      <c r="B31" s="73">
        <f>C27</f>
        <v>-964216.0599999992</v>
      </c>
      <c r="C31" s="198"/>
      <c r="D31" s="73">
        <f>E27</f>
        <v>-3205931.720000002</v>
      </c>
      <c r="E31" s="198"/>
    </row>
    <row r="32" spans="1:5" ht="14.25" customHeight="1">
      <c r="A32" s="15" t="s">
        <v>43</v>
      </c>
      <c r="B32" s="73">
        <f>-'[1]TB09-30-02(Final)'!D947</f>
        <v>16655</v>
      </c>
      <c r="C32" s="198"/>
      <c r="D32" s="73">
        <f>-'[1]TB09-30-02(Final)'!F947</f>
        <v>-287408.34</v>
      </c>
      <c r="E32" s="198"/>
    </row>
    <row r="33" spans="1:5" ht="14.25">
      <c r="A33" s="15" t="s">
        <v>165</v>
      </c>
      <c r="B33" s="73">
        <v>0</v>
      </c>
      <c r="D33" s="250">
        <f>'[1]TB09-30-02(Final)'!D946</f>
        <v>-25.57</v>
      </c>
      <c r="E33" s="198"/>
    </row>
    <row r="34" spans="1:5" ht="14.25">
      <c r="A34" s="15" t="s">
        <v>166</v>
      </c>
      <c r="B34" s="246">
        <f>+'[1]TB09-30-02(Final)'!E931</f>
        <v>0</v>
      </c>
      <c r="C34" s="198"/>
      <c r="D34" s="246">
        <f>+'[1]TB09-30-02(Final)'!D931</f>
        <v>335155</v>
      </c>
      <c r="E34" s="198"/>
    </row>
    <row r="35" spans="1:5" ht="14.25">
      <c r="A35" s="15" t="s">
        <v>44</v>
      </c>
      <c r="C35" s="198">
        <f>SUM(B31:B34)</f>
        <v>-947561.0599999992</v>
      </c>
      <c r="E35" s="198">
        <f>SUM(D31:D34)</f>
        <v>-3158210.6300000018</v>
      </c>
    </row>
    <row r="36" spans="3:5" ht="14.25">
      <c r="C36" s="198"/>
      <c r="E36" s="198"/>
    </row>
    <row r="37" spans="1:5" ht="15.75" thickBot="1">
      <c r="A37" s="67" t="s">
        <v>2</v>
      </c>
      <c r="C37" s="252">
        <f>C30+C35</f>
        <v>-8375390.01</v>
      </c>
      <c r="D37" s="253"/>
      <c r="E37" s="252">
        <f>E30+E35</f>
        <v>-8375390.010000002</v>
      </c>
    </row>
    <row r="38" ht="15" thickTop="1"/>
  </sheetData>
  <mergeCells count="4">
    <mergeCell ref="A4:E4"/>
    <mergeCell ref="A1:E1"/>
    <mergeCell ref="A2:E2"/>
    <mergeCell ref="A3:E3"/>
  </mergeCells>
  <printOptions horizontalCentered="1"/>
  <pageMargins left="0.5" right="0.5" top="0.75" bottom="0.5" header="0.5" footer="0"/>
  <pageSetup orientation="portrait" scale="80" r:id="rId1"/>
  <headerFooter alignWithMargins="0">
    <oddFooter>&amp;C&amp;"Century Schoolbook,Regular"Page 2&amp;"Arial,Regular"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41"/>
  <sheetViews>
    <sheetView zoomScale="75" zoomScaleNormal="75" workbookViewId="0" topLeftCell="A1">
      <selection activeCell="A4" sqref="A4:G4"/>
    </sheetView>
  </sheetViews>
  <sheetFormatPr defaultColWidth="9.140625" defaultRowHeight="12.75"/>
  <cols>
    <col min="1" max="1" width="43.7109375" style="26" customWidth="1"/>
    <col min="2" max="4" width="15.7109375" style="255" customWidth="1"/>
    <col min="5" max="7" width="15.7109375" style="213" customWidth="1"/>
    <col min="8" max="16384" width="9.140625" style="26" customWidth="1"/>
  </cols>
  <sheetData>
    <row r="1" spans="1:7" s="88" customFormat="1" ht="25.5">
      <c r="A1" s="334" t="s">
        <v>8</v>
      </c>
      <c r="B1" s="334"/>
      <c r="C1" s="334"/>
      <c r="D1" s="334"/>
      <c r="E1" s="334"/>
      <c r="F1" s="334"/>
      <c r="G1" s="334"/>
    </row>
    <row r="2" spans="1:7" s="25" customFormat="1" ht="18.75">
      <c r="A2" s="327"/>
      <c r="B2" s="327"/>
      <c r="C2" s="327"/>
      <c r="D2" s="327"/>
      <c r="E2" s="327"/>
      <c r="F2" s="327"/>
      <c r="G2" s="327"/>
    </row>
    <row r="3" spans="1:7" s="307" customFormat="1" ht="15.75">
      <c r="A3" s="335" t="s">
        <v>45</v>
      </c>
      <c r="B3" s="335"/>
      <c r="C3" s="335"/>
      <c r="D3" s="335"/>
      <c r="E3" s="335"/>
      <c r="F3" s="335"/>
      <c r="G3" s="335"/>
    </row>
    <row r="4" spans="1:7" s="307" customFormat="1" ht="15.75">
      <c r="A4" s="335" t="s">
        <v>3</v>
      </c>
      <c r="B4" s="335"/>
      <c r="C4" s="335"/>
      <c r="D4" s="335"/>
      <c r="E4" s="335"/>
      <c r="F4" s="335"/>
      <c r="G4" s="335"/>
    </row>
    <row r="5" spans="1:7" s="273" customFormat="1" ht="15">
      <c r="A5" s="274"/>
      <c r="B5" s="275"/>
      <c r="C5" s="159"/>
      <c r="D5" s="159"/>
      <c r="E5" s="159"/>
      <c r="F5" s="275"/>
      <c r="G5" s="276"/>
    </row>
    <row r="6" spans="1:7" s="273" customFormat="1" ht="15">
      <c r="A6" s="14"/>
      <c r="B6" s="159"/>
      <c r="C6" s="159"/>
      <c r="D6" s="159"/>
      <c r="E6" s="275"/>
      <c r="F6" s="275"/>
      <c r="G6" s="276"/>
    </row>
    <row r="7" spans="2:7" s="277" customFormat="1" ht="26.25">
      <c r="B7" s="254" t="s">
        <v>161</v>
      </c>
      <c r="C7" s="254" t="s">
        <v>173</v>
      </c>
      <c r="D7" s="254" t="s">
        <v>191</v>
      </c>
      <c r="E7" s="254" t="s">
        <v>46</v>
      </c>
      <c r="F7" s="254" t="s">
        <v>162</v>
      </c>
      <c r="G7" s="254" t="s">
        <v>9</v>
      </c>
    </row>
    <row r="8" spans="1:7" s="281" customFormat="1" ht="15">
      <c r="A8" s="278" t="s">
        <v>47</v>
      </c>
      <c r="B8" s="302"/>
      <c r="C8" s="279"/>
      <c r="D8" s="279"/>
      <c r="E8" s="279"/>
      <c r="F8" s="280"/>
      <c r="G8" s="280"/>
    </row>
    <row r="9" spans="1:7" s="273" customFormat="1" ht="14.25">
      <c r="A9" s="282" t="s">
        <v>48</v>
      </c>
      <c r="B9" s="283">
        <f>'Premiums QTD (pg 7)'!B12</f>
        <v>4471727</v>
      </c>
      <c r="C9" s="283">
        <f>'Premiums QTD (pg 7)'!C12</f>
        <v>-39026</v>
      </c>
      <c r="D9" s="283">
        <f>'Premiums QTD (pg 7)'!D12</f>
        <v>-825</v>
      </c>
      <c r="E9" s="284">
        <f>'Premiums QTD (pg 7)'!E12</f>
        <v>0</v>
      </c>
      <c r="F9" s="284">
        <f>'Premiums QTD (pg 7)'!F12</f>
        <v>0</v>
      </c>
      <c r="G9" s="283">
        <f>SUM(B9:F9)</f>
        <v>4431876</v>
      </c>
    </row>
    <row r="10" spans="1:7" s="273" customFormat="1" ht="14.25">
      <c r="A10" s="282" t="s">
        <v>49</v>
      </c>
      <c r="B10" s="284">
        <f>'Earned Incurred QTD (pg 5)'!C48</f>
        <v>53001.84000000001</v>
      </c>
      <c r="C10" s="284">
        <v>0</v>
      </c>
      <c r="D10" s="284">
        <v>0</v>
      </c>
      <c r="E10" s="284">
        <v>0</v>
      </c>
      <c r="F10" s="284">
        <v>0</v>
      </c>
      <c r="G10" s="284">
        <f>SUM(B10:F10)</f>
        <v>53001.84000000001</v>
      </c>
    </row>
    <row r="11" spans="1:7" s="273" customFormat="1" ht="15.75" thickBot="1">
      <c r="A11" s="273" t="s">
        <v>50</v>
      </c>
      <c r="B11" s="303">
        <f>SUM(B9:B10)</f>
        <v>4524728.84</v>
      </c>
      <c r="C11" s="285">
        <f>SUM(C9:C10)</f>
        <v>-39026</v>
      </c>
      <c r="D11" s="285">
        <f>SUM(D9:D10)</f>
        <v>-825</v>
      </c>
      <c r="E11" s="304">
        <f>SUM(E9:E10)</f>
        <v>0</v>
      </c>
      <c r="F11" s="304">
        <f>SUM(F9:F10)</f>
        <v>0</v>
      </c>
      <c r="G11" s="324">
        <f>SUM(B11:F11)</f>
        <v>4484877.84</v>
      </c>
    </row>
    <row r="12" spans="2:7" s="273" customFormat="1" ht="15" thickTop="1">
      <c r="B12" s="298"/>
      <c r="C12" s="284"/>
      <c r="D12" s="284"/>
      <c r="E12" s="284"/>
      <c r="F12" s="284"/>
      <c r="G12" s="284"/>
    </row>
    <row r="13" spans="1:7" s="273" customFormat="1" ht="15">
      <c r="A13" s="278" t="s">
        <v>51</v>
      </c>
      <c r="B13" s="302"/>
      <c r="C13" s="286"/>
      <c r="D13" s="286"/>
      <c r="E13" s="286"/>
      <c r="F13" s="284"/>
      <c r="G13" s="284"/>
    </row>
    <row r="14" spans="1:7" s="273" customFormat="1" ht="14.25">
      <c r="A14" s="273" t="s">
        <v>52</v>
      </c>
      <c r="B14" s="284">
        <f>'Losses Incurred QTR (pg 9)'!B12</f>
        <v>1095031.59</v>
      </c>
      <c r="C14" s="284">
        <f>'Losses Incurred QTR (pg 9)'!C12</f>
        <v>2040083.1700000002</v>
      </c>
      <c r="D14" s="284">
        <f>'Losses Incurred QTR (pg 9)'!D12</f>
        <v>-49858.55</v>
      </c>
      <c r="E14" s="284">
        <f>'Losses Incurred QTR (pg 9)'!E12</f>
        <v>-13323.65</v>
      </c>
      <c r="F14" s="284">
        <f>'Losses Incurred QTR (pg 9)'!F12</f>
        <v>-543.87</v>
      </c>
      <c r="G14" s="284">
        <f>SUM(B14:F14)</f>
        <v>3071388.6900000004</v>
      </c>
    </row>
    <row r="15" spans="1:7" s="273" customFormat="1" ht="14.25">
      <c r="A15" s="273" t="s">
        <v>53</v>
      </c>
      <c r="B15" s="284">
        <f>'[1]LEP-QTD-p16'!B44</f>
        <v>82942.29</v>
      </c>
      <c r="C15" s="284">
        <f>'[1]LEP-QTD-p16'!B38</f>
        <v>135825.57</v>
      </c>
      <c r="D15" s="284">
        <f>'[1]LEP-QTD-p16'!B32</f>
        <v>14085.099999999999</v>
      </c>
      <c r="E15" s="284">
        <f>'[1]LEP-QTD-p16'!B26</f>
        <v>10130.8</v>
      </c>
      <c r="F15" s="284">
        <f>'[1]LEP-QTD-p16'!B20</f>
        <v>9218.97</v>
      </c>
      <c r="G15" s="284">
        <f>SUM(B15:F15)</f>
        <v>252202.72999999998</v>
      </c>
    </row>
    <row r="16" spans="1:7" s="273" customFormat="1" ht="14.25">
      <c r="A16" s="273" t="s">
        <v>54</v>
      </c>
      <c r="B16" s="284">
        <f>'[1]LEP-QTD-p16'!F44</f>
        <v>34595.03</v>
      </c>
      <c r="C16" s="284">
        <f>'[1]LEP-QTD-p16'!F38</f>
        <v>64565.07</v>
      </c>
      <c r="D16" s="284">
        <f>'[1]LEP-QTD-p16'!F32</f>
        <v>1032.63</v>
      </c>
      <c r="E16" s="284">
        <f>'[1]LEP-QTD-p16'!F26</f>
        <v>0</v>
      </c>
      <c r="F16" s="284">
        <f>'[1]LEP-QTD-p16'!F20</f>
        <v>0</v>
      </c>
      <c r="G16" s="284">
        <f>SUM(B16:F16)</f>
        <v>100192.73000000001</v>
      </c>
    </row>
    <row r="17" spans="1:7" s="273" customFormat="1" ht="14.25">
      <c r="A17" s="273" t="s">
        <v>55</v>
      </c>
      <c r="B17" s="284">
        <v>14250</v>
      </c>
      <c r="C17" s="298">
        <v>0</v>
      </c>
      <c r="D17" s="284">
        <v>0</v>
      </c>
      <c r="E17" s="284">
        <v>0</v>
      </c>
      <c r="F17" s="284">
        <v>0</v>
      </c>
      <c r="G17" s="284">
        <f aca="true" t="shared" si="0" ref="G17:G23">SUM(B17:F17)</f>
        <v>14250</v>
      </c>
    </row>
    <row r="18" spans="1:7" s="273" customFormat="1" ht="14.25">
      <c r="A18" s="288" t="s">
        <v>56</v>
      </c>
      <c r="B18" s="284">
        <v>72119.22</v>
      </c>
      <c r="C18" s="298">
        <v>0</v>
      </c>
      <c r="D18" s="284">
        <v>0</v>
      </c>
      <c r="E18" s="284">
        <v>0</v>
      </c>
      <c r="F18" s="284">
        <v>0</v>
      </c>
      <c r="G18" s="284">
        <f t="shared" si="0"/>
        <v>72119.22</v>
      </c>
    </row>
    <row r="19" spans="1:7" s="273" customFormat="1" ht="14.25">
      <c r="A19" s="288" t="s">
        <v>57</v>
      </c>
      <c r="B19" s="77">
        <v>408063.25</v>
      </c>
      <c r="C19" s="284">
        <v>-3631.2</v>
      </c>
      <c r="D19" s="284">
        <v>-82.5</v>
      </c>
      <c r="E19" s="289">
        <v>0</v>
      </c>
      <c r="F19" s="289">
        <v>0</v>
      </c>
      <c r="G19" s="284">
        <f t="shared" si="0"/>
        <v>404349.55</v>
      </c>
    </row>
    <row r="20" spans="1:7" s="273" customFormat="1" ht="14.25">
      <c r="A20" s="273" t="s">
        <v>58</v>
      </c>
      <c r="B20" s="284">
        <v>4125</v>
      </c>
      <c r="C20" s="298">
        <v>0</v>
      </c>
      <c r="D20" s="284">
        <v>0</v>
      </c>
      <c r="E20" s="77">
        <v>0</v>
      </c>
      <c r="F20" s="284">
        <v>0</v>
      </c>
      <c r="G20" s="284">
        <f t="shared" si="0"/>
        <v>4125</v>
      </c>
    </row>
    <row r="21" spans="1:7" s="273" customFormat="1" ht="14.25">
      <c r="A21" s="273" t="s">
        <v>59</v>
      </c>
      <c r="B21" s="284">
        <v>847803.55</v>
      </c>
      <c r="C21" s="298">
        <v>0</v>
      </c>
      <c r="D21" s="284">
        <v>0</v>
      </c>
      <c r="E21" s="77">
        <v>0</v>
      </c>
      <c r="F21" s="284">
        <v>0</v>
      </c>
      <c r="G21" s="284">
        <f t="shared" si="0"/>
        <v>847803.55</v>
      </c>
    </row>
    <row r="22" spans="1:7" s="273" customFormat="1" ht="14.25">
      <c r="A22" s="273" t="s">
        <v>23</v>
      </c>
      <c r="B22" s="298">
        <v>0</v>
      </c>
      <c r="C22" s="289">
        <v>0</v>
      </c>
      <c r="D22" s="305">
        <v>0</v>
      </c>
      <c r="E22" s="77">
        <v>0</v>
      </c>
      <c r="F22" s="284">
        <v>0</v>
      </c>
      <c r="G22" s="284">
        <f t="shared" si="0"/>
        <v>0</v>
      </c>
    </row>
    <row r="23" spans="1:7" s="273" customFormat="1" ht="15.75" thickBot="1">
      <c r="A23" s="273" t="s">
        <v>50</v>
      </c>
      <c r="B23" s="303">
        <f>SUM(B14:B22)</f>
        <v>2558929.93</v>
      </c>
      <c r="C23" s="285">
        <f>SUM(C14:C22)</f>
        <v>2236842.61</v>
      </c>
      <c r="D23" s="285">
        <f>SUM(D14:D22)</f>
        <v>-34823.32000000001</v>
      </c>
      <c r="E23" s="285">
        <f>SUM(E14:E22)</f>
        <v>-3192.8500000000004</v>
      </c>
      <c r="F23" s="285">
        <f>SUM(F14:F22)</f>
        <v>8675.099999999999</v>
      </c>
      <c r="G23" s="324">
        <f t="shared" si="0"/>
        <v>4766431.47</v>
      </c>
    </row>
    <row r="24" spans="2:7" s="273" customFormat="1" ht="15" thickTop="1">
      <c r="B24" s="298"/>
      <c r="C24" s="284"/>
      <c r="D24" s="284"/>
      <c r="E24" s="284"/>
      <c r="F24" s="284"/>
      <c r="G24" s="284"/>
    </row>
    <row r="25" spans="1:7" s="273" customFormat="1" ht="15.75" thickBot="1">
      <c r="A25" s="290" t="s">
        <v>60</v>
      </c>
      <c r="B25" s="291">
        <f>B11-B23</f>
        <v>1965798.9099999997</v>
      </c>
      <c r="C25" s="291">
        <f>C11-C23</f>
        <v>-2275868.61</v>
      </c>
      <c r="D25" s="291">
        <f>D11-D23</f>
        <v>33998.32000000001</v>
      </c>
      <c r="E25" s="291">
        <f>E11-E23</f>
        <v>3192.8500000000004</v>
      </c>
      <c r="F25" s="291">
        <f>F11-F23</f>
        <v>-8675.099999999999</v>
      </c>
      <c r="G25" s="324">
        <f>SUM(B25:F25)</f>
        <v>-281553.6300000002</v>
      </c>
    </row>
    <row r="26" spans="2:7" s="273" customFormat="1" ht="16.5" customHeight="1" thickTop="1">
      <c r="B26" s="298"/>
      <c r="C26" s="284"/>
      <c r="D26" s="284"/>
      <c r="E26" s="284"/>
      <c r="F26" s="284"/>
      <c r="G26" s="284"/>
    </row>
    <row r="27" spans="1:7" s="273" customFormat="1" ht="15">
      <c r="A27" s="278" t="s">
        <v>61</v>
      </c>
      <c r="B27" s="302"/>
      <c r="C27" s="286"/>
      <c r="D27" s="286"/>
      <c r="E27" s="286"/>
      <c r="F27" s="284"/>
      <c r="G27" s="284"/>
    </row>
    <row r="28" spans="1:7" s="273" customFormat="1" ht="14.25">
      <c r="A28" s="273" t="s">
        <v>62</v>
      </c>
      <c r="B28" s="284">
        <f>'Earned Incurred QTD (pg 5)'!B50</f>
        <v>9726.87</v>
      </c>
      <c r="C28" s="284">
        <v>0</v>
      </c>
      <c r="D28" s="284">
        <v>0</v>
      </c>
      <c r="E28" s="284">
        <v>0</v>
      </c>
      <c r="F28" s="284">
        <v>0</v>
      </c>
      <c r="G28" s="284">
        <f>SUM(B28:F28)</f>
        <v>9726.87</v>
      </c>
    </row>
    <row r="29" spans="1:7" s="273" customFormat="1" ht="14.25">
      <c r="A29" s="273" t="s">
        <v>63</v>
      </c>
      <c r="B29" s="284">
        <f>'Equity YTD (pg 4)'!B29</f>
        <v>681684.72</v>
      </c>
      <c r="C29" s="298">
        <v>0</v>
      </c>
      <c r="D29" s="284">
        <v>0</v>
      </c>
      <c r="E29" s="284">
        <v>0</v>
      </c>
      <c r="F29" s="284">
        <v>0</v>
      </c>
      <c r="G29" s="284">
        <f>SUM(B29:F29)</f>
        <v>681684.72</v>
      </c>
    </row>
    <row r="30" spans="1:7" s="273" customFormat="1" ht="14.25">
      <c r="A30" s="273" t="s">
        <v>165</v>
      </c>
      <c r="B30" s="284">
        <v>0</v>
      </c>
      <c r="C30" s="284">
        <v>0</v>
      </c>
      <c r="D30" s="284">
        <v>0</v>
      </c>
      <c r="E30" s="284">
        <v>0</v>
      </c>
      <c r="F30" s="284">
        <v>0</v>
      </c>
      <c r="G30" s="284">
        <f>SUM(B30:F30)</f>
        <v>0</v>
      </c>
    </row>
    <row r="31" spans="1:7" s="273" customFormat="1" ht="15.75" thickBot="1">
      <c r="A31" s="273" t="s">
        <v>50</v>
      </c>
      <c r="B31" s="285">
        <f>SUM(B28:B30)</f>
        <v>691411.59</v>
      </c>
      <c r="C31" s="285">
        <f>SUM(C28:C30)</f>
        <v>0</v>
      </c>
      <c r="D31" s="285">
        <f>SUM(D28:D30)</f>
        <v>0</v>
      </c>
      <c r="E31" s="285">
        <f>SUM(E28:E30)</f>
        <v>0</v>
      </c>
      <c r="F31" s="285">
        <f>SUM(F28:F30)</f>
        <v>0</v>
      </c>
      <c r="G31" s="324">
        <f>SUM(B31:C31)</f>
        <v>691411.59</v>
      </c>
    </row>
    <row r="32" spans="2:7" s="273" customFormat="1" ht="15" thickTop="1">
      <c r="B32" s="298"/>
      <c r="C32" s="284"/>
      <c r="D32" s="284"/>
      <c r="E32" s="284"/>
      <c r="F32" s="284"/>
      <c r="G32" s="284"/>
    </row>
    <row r="33" spans="1:7" s="273" customFormat="1" ht="15">
      <c r="A33" s="278" t="s">
        <v>64</v>
      </c>
      <c r="B33" s="302"/>
      <c r="C33" s="286"/>
      <c r="D33" s="286"/>
      <c r="E33" s="286"/>
      <c r="F33" s="284"/>
      <c r="G33" s="284"/>
    </row>
    <row r="34" spans="1:7" s="273" customFormat="1" ht="14.25">
      <c r="A34" s="273" t="s">
        <v>65</v>
      </c>
      <c r="B34" s="284">
        <f>'Earned Incurred QTD (pg 5)'!B49</f>
        <v>9035.63</v>
      </c>
      <c r="C34" s="298">
        <v>0</v>
      </c>
      <c r="D34" s="284">
        <v>0</v>
      </c>
      <c r="E34" s="284">
        <v>0</v>
      </c>
      <c r="F34" s="284">
        <v>0</v>
      </c>
      <c r="G34" s="284">
        <f>SUM(B34:F34)</f>
        <v>9035.63</v>
      </c>
    </row>
    <row r="35" spans="1:7" s="273" customFormat="1" ht="14.25">
      <c r="A35" s="273" t="s">
        <v>66</v>
      </c>
      <c r="B35" s="284">
        <f>'[4]Balance Sheet (pg 1)'!$D$19</f>
        <v>698339.72</v>
      </c>
      <c r="C35" s="284">
        <v>0</v>
      </c>
      <c r="D35" s="284">
        <v>0</v>
      </c>
      <c r="E35" s="284">
        <v>0</v>
      </c>
      <c r="F35" s="284">
        <v>0</v>
      </c>
      <c r="G35" s="284">
        <f>SUM(B35:F35)</f>
        <v>698339.72</v>
      </c>
    </row>
    <row r="36" spans="1:16" s="4" customFormat="1" ht="14.25">
      <c r="A36" s="273" t="s">
        <v>166</v>
      </c>
      <c r="B36" s="126">
        <v>0</v>
      </c>
      <c r="C36" s="284">
        <v>0</v>
      </c>
      <c r="D36" s="284">
        <v>0</v>
      </c>
      <c r="E36" s="284">
        <v>0</v>
      </c>
      <c r="F36" s="284">
        <v>0</v>
      </c>
      <c r="G36" s="284">
        <f>SUM(B36:F36)</f>
        <v>0</v>
      </c>
      <c r="H36" s="294"/>
      <c r="I36" s="294"/>
      <c r="J36" s="294"/>
      <c r="K36" s="294"/>
      <c r="L36" s="294"/>
      <c r="M36" s="294"/>
      <c r="N36" s="294"/>
      <c r="O36" s="294"/>
      <c r="P36" s="294"/>
    </row>
    <row r="37" spans="1:7" s="273" customFormat="1" ht="15.75" thickBot="1">
      <c r="A37" s="273" t="s">
        <v>50</v>
      </c>
      <c r="B37" s="285">
        <f>SUM(B34:B36)</f>
        <v>707375.35</v>
      </c>
      <c r="C37" s="285">
        <f>SUM(C34:C36)</f>
        <v>0</v>
      </c>
      <c r="D37" s="285">
        <f>SUM(D34:D36)</f>
        <v>0</v>
      </c>
      <c r="E37" s="285">
        <f>SUM(E34:E36)</f>
        <v>0</v>
      </c>
      <c r="F37" s="285">
        <f>SUM(F34:F36)</f>
        <v>0</v>
      </c>
      <c r="G37" s="324">
        <f>SUM(B37:F37)</f>
        <v>707375.35</v>
      </c>
    </row>
    <row r="38" spans="2:7" s="273" customFormat="1" ht="15.75" thickTop="1">
      <c r="B38" s="298"/>
      <c r="C38" s="284"/>
      <c r="D38" s="284"/>
      <c r="E38" s="284"/>
      <c r="F38" s="284"/>
      <c r="G38" s="292"/>
    </row>
    <row r="39" spans="1:7" s="273" customFormat="1" ht="19.5" customHeight="1" thickBot="1">
      <c r="A39" s="325" t="s">
        <v>68</v>
      </c>
      <c r="B39" s="291">
        <f>B25-B31+B37</f>
        <v>1981762.67</v>
      </c>
      <c r="C39" s="291">
        <f>C25-C31+C37</f>
        <v>-2275868.61</v>
      </c>
      <c r="D39" s="291">
        <f>D25-D31+D37</f>
        <v>33998.32000000001</v>
      </c>
      <c r="E39" s="291">
        <f>E25-E31+E37</f>
        <v>3192.8500000000004</v>
      </c>
      <c r="F39" s="291">
        <f>F25-F31+F37</f>
        <v>-8675.099999999999</v>
      </c>
      <c r="G39" s="324">
        <f>SUM(B39:F39)</f>
        <v>-265589.86999999994</v>
      </c>
    </row>
    <row r="40" spans="2:7" s="273" customFormat="1" ht="15" thickTop="1">
      <c r="B40" s="298"/>
      <c r="C40" s="284"/>
      <c r="D40" s="284"/>
      <c r="E40" s="284"/>
      <c r="F40" s="284"/>
      <c r="G40" s="284"/>
    </row>
    <row r="41" spans="1:7" s="273" customFormat="1" ht="15">
      <c r="A41" s="296" t="s">
        <v>69</v>
      </c>
      <c r="B41" s="306"/>
      <c r="C41" s="284"/>
      <c r="D41" s="284"/>
      <c r="E41" s="284"/>
      <c r="F41" s="284"/>
      <c r="G41" s="284"/>
    </row>
    <row r="42" spans="1:7" s="273" customFormat="1" ht="14.25">
      <c r="A42" s="273" t="s">
        <v>22</v>
      </c>
      <c r="B42" s="284">
        <f>'Premiums QTD (pg 7)'!B18</f>
        <v>8257094</v>
      </c>
      <c r="C42" s="284">
        <f>'Premiums QTD (pg 7)'!C18</f>
        <v>519898</v>
      </c>
      <c r="D42" s="284">
        <f>'Premiums QTD (pg 7)'!D18</f>
        <v>0</v>
      </c>
      <c r="E42" s="284">
        <f>'Premiums QTD (pg 7)'!E18</f>
        <v>0</v>
      </c>
      <c r="F42" s="284">
        <f>'Premiums QTD (pg 7)'!F18</f>
        <v>0</v>
      </c>
      <c r="G42" s="284">
        <f aca="true" t="shared" si="1" ref="G42:G47">SUM(B42:F42)</f>
        <v>8776992</v>
      </c>
    </row>
    <row r="43" spans="1:7" s="273" customFormat="1" ht="14.25">
      <c r="A43" s="273" t="s">
        <v>70</v>
      </c>
      <c r="B43" s="284">
        <f>'Losses Incurred QTR (pg 9)'!B18</f>
        <v>3816134.17</v>
      </c>
      <c r="C43" s="284">
        <f>'Losses Incurred QTR (pg 9)'!C18</f>
        <v>2028971.7399999998</v>
      </c>
      <c r="D43" s="284">
        <f>'Losses Incurred QTR (pg 9)'!D18</f>
        <v>301939.86</v>
      </c>
      <c r="E43" s="284">
        <f>'Losses Incurred QTR (pg 9)'!E18</f>
        <v>112997</v>
      </c>
      <c r="F43" s="284">
        <f>'Losses Incurred QTR (pg 9)'!F18</f>
        <v>111357.03</v>
      </c>
      <c r="G43" s="284">
        <f t="shared" si="1"/>
        <v>6371399.800000001</v>
      </c>
    </row>
    <row r="44" spans="1:7" s="273" customFormat="1" ht="14.25">
      <c r="A44" s="273" t="s">
        <v>71</v>
      </c>
      <c r="B44" s="284">
        <f>'Loss Expenses QTR (pg 11)'!B18</f>
        <v>292484.68</v>
      </c>
      <c r="C44" s="284">
        <f>'Loss Expenses QTR (pg 11)'!C18</f>
        <v>175400.34</v>
      </c>
      <c r="D44" s="284">
        <f>'Loss Expenses QTR (pg 11)'!D18</f>
        <v>31099.39</v>
      </c>
      <c r="E44" s="284">
        <f>'Loss Expenses QTR (pg 11)'!E18</f>
        <v>11638.54</v>
      </c>
      <c r="F44" s="284">
        <f>'Loss Expenses QTR (pg 11)'!F18</f>
        <v>11469.630000000001</v>
      </c>
      <c r="G44" s="284">
        <f t="shared" si="1"/>
        <v>522092.58</v>
      </c>
    </row>
    <row r="45" spans="1:7" s="273" customFormat="1" ht="14.25">
      <c r="A45" s="273" t="s">
        <v>72</v>
      </c>
      <c r="B45" s="284">
        <f>'Earned Incurred QTD (pg 5)'!B42</f>
        <v>324856.71</v>
      </c>
      <c r="C45" s="298">
        <v>0</v>
      </c>
      <c r="D45" s="284">
        <v>0</v>
      </c>
      <c r="E45" s="77">
        <v>0</v>
      </c>
      <c r="F45" s="284">
        <v>0</v>
      </c>
      <c r="G45" s="284">
        <f t="shared" si="1"/>
        <v>324856.71</v>
      </c>
    </row>
    <row r="46" spans="1:7" s="273" customFormat="1" ht="14.25">
      <c r="A46" s="273" t="s">
        <v>73</v>
      </c>
      <c r="B46" s="284">
        <f>'Earned Incurred QTD (pg 5)'!B33</f>
        <v>34740</v>
      </c>
      <c r="C46" s="298">
        <v>0</v>
      </c>
      <c r="D46" s="284">
        <v>0</v>
      </c>
      <c r="E46" s="77">
        <v>0</v>
      </c>
      <c r="F46" s="284">
        <v>0</v>
      </c>
      <c r="G46" s="284">
        <f t="shared" si="1"/>
        <v>34740</v>
      </c>
    </row>
    <row r="47" spans="1:7" s="273" customFormat="1" ht="15.75" thickBot="1">
      <c r="A47" s="281" t="s">
        <v>50</v>
      </c>
      <c r="B47" s="285">
        <f>SUM(B42:B46)</f>
        <v>12725309.56</v>
      </c>
      <c r="C47" s="285">
        <f>SUM(C42:C46)</f>
        <v>2724270.0799999996</v>
      </c>
      <c r="D47" s="285">
        <f>SUM(D42:D46)</f>
        <v>333039.25</v>
      </c>
      <c r="E47" s="285">
        <f>SUM(E42:E46)</f>
        <v>124635.54000000001</v>
      </c>
      <c r="F47" s="285">
        <f>SUM(F42:F46)</f>
        <v>122826.66</v>
      </c>
      <c r="G47" s="324">
        <f t="shared" si="1"/>
        <v>16030081.09</v>
      </c>
    </row>
    <row r="48" spans="2:7" s="273" customFormat="1" ht="14.25" hidden="1">
      <c r="B48" s="298"/>
      <c r="C48" s="284"/>
      <c r="D48" s="284"/>
      <c r="E48" s="284"/>
      <c r="F48" s="284"/>
      <c r="G48" s="284"/>
    </row>
    <row r="49" spans="1:7" s="273" customFormat="1" ht="15.75" thickTop="1">
      <c r="A49" s="296" t="s">
        <v>74</v>
      </c>
      <c r="B49" s="306"/>
      <c r="C49" s="284"/>
      <c r="D49" s="284"/>
      <c r="E49" s="284"/>
      <c r="F49" s="284"/>
      <c r="G49" s="284"/>
    </row>
    <row r="50" spans="1:7" s="273" customFormat="1" ht="14.25">
      <c r="A50" s="273" t="s">
        <v>22</v>
      </c>
      <c r="B50" s="284">
        <f>'Premiums QTD (pg 7)'!B24</f>
        <v>6545763</v>
      </c>
      <c r="C50" s="284">
        <f>'Premiums QTD (pg 7)'!C24</f>
        <v>2135525</v>
      </c>
      <c r="D50" s="284">
        <f>'Premiums QTD (pg 7)'!D24</f>
        <v>0</v>
      </c>
      <c r="E50" s="284">
        <f>'Premiums QTD (pg 7)'!E24</f>
        <v>0</v>
      </c>
      <c r="F50" s="284">
        <f>'Premiums QTD (pg 7)'!F24</f>
        <v>0</v>
      </c>
      <c r="G50" s="284">
        <f aca="true" t="shared" si="2" ref="G50:G55">SUM(B50:F50)</f>
        <v>8681288</v>
      </c>
    </row>
    <row r="51" spans="1:7" s="273" customFormat="1" ht="14.25">
      <c r="A51" s="273" t="s">
        <v>70</v>
      </c>
      <c r="B51" s="284">
        <f>'Losses Incurred QTR (pg 9)'!B24</f>
        <v>1719654.33</v>
      </c>
      <c r="C51" s="284">
        <f>'Losses Incurred QTR (pg 9)'!C24</f>
        <v>3351972.39</v>
      </c>
      <c r="D51" s="284">
        <f>'Losses Incurred QTR (pg 9)'!D24</f>
        <v>487190.38</v>
      </c>
      <c r="E51" s="284">
        <f>'Losses Incurred QTR (pg 9)'!E24</f>
        <v>106249</v>
      </c>
      <c r="F51" s="284">
        <f>'Losses Incurred QTR (pg 9)'!F24</f>
        <v>111358.03</v>
      </c>
      <c r="G51" s="284">
        <f t="shared" si="2"/>
        <v>5776424.130000001</v>
      </c>
    </row>
    <row r="52" spans="1:7" s="273" customFormat="1" ht="14.25">
      <c r="A52" s="273" t="s">
        <v>75</v>
      </c>
      <c r="B52" s="284">
        <f>'Loss Expenses QTR (pg 11)'!B24</f>
        <v>110487.31</v>
      </c>
      <c r="C52" s="284">
        <f>'Loss Expenses QTR (pg 11)'!C24</f>
        <v>280178.81</v>
      </c>
      <c r="D52" s="284">
        <f>'Loss Expenses QTR (pg 11)'!D24</f>
        <v>50179.93</v>
      </c>
      <c r="E52" s="284">
        <f>'Loss Expenses QTR (pg 11)'!E24</f>
        <v>10943.5</v>
      </c>
      <c r="F52" s="284">
        <f>'Loss Expenses QTR (pg 11)'!F24</f>
        <v>11469.73</v>
      </c>
      <c r="G52" s="284">
        <f>SUM(B52:F52)</f>
        <v>463259.27999999997</v>
      </c>
    </row>
    <row r="53" spans="1:7" s="273" customFormat="1" ht="14.25">
      <c r="A53" s="273" t="s">
        <v>72</v>
      </c>
      <c r="B53" s="284">
        <f>'Earned Incurred QTD (pg 5)'!B43</f>
        <v>403978.49</v>
      </c>
      <c r="C53" s="284">
        <v>0</v>
      </c>
      <c r="D53" s="284">
        <v>0</v>
      </c>
      <c r="E53" s="284">
        <v>0</v>
      </c>
      <c r="F53" s="284">
        <v>0</v>
      </c>
      <c r="G53" s="284">
        <f t="shared" si="2"/>
        <v>403978.49</v>
      </c>
    </row>
    <row r="54" spans="1:7" s="273" customFormat="1" ht="14.25">
      <c r="A54" s="273" t="s">
        <v>73</v>
      </c>
      <c r="B54" s="284">
        <f>'Earned Incurred QTD (pg 5)'!B34</f>
        <v>23160</v>
      </c>
      <c r="C54" s="284">
        <v>0</v>
      </c>
      <c r="D54" s="284">
        <v>0</v>
      </c>
      <c r="E54" s="284">
        <v>0</v>
      </c>
      <c r="F54" s="284">
        <v>0</v>
      </c>
      <c r="G54" s="284">
        <f t="shared" si="2"/>
        <v>23160</v>
      </c>
    </row>
    <row r="55" spans="1:7" s="273" customFormat="1" ht="15.75" thickBot="1">
      <c r="A55" s="273" t="s">
        <v>50</v>
      </c>
      <c r="B55" s="285">
        <f>SUM(B50:B54)</f>
        <v>8803043.129999999</v>
      </c>
      <c r="C55" s="285">
        <f>SUM(C50:C54)</f>
        <v>5767676.2</v>
      </c>
      <c r="D55" s="285">
        <f>SUM(D50:D54)</f>
        <v>537370.31</v>
      </c>
      <c r="E55" s="285">
        <f>SUM(E50:E54)</f>
        <v>117192.5</v>
      </c>
      <c r="F55" s="285">
        <f>SUM(F50:F54)</f>
        <v>122827.76</v>
      </c>
      <c r="G55" s="324">
        <f t="shared" si="2"/>
        <v>15348109.899999999</v>
      </c>
    </row>
    <row r="56" spans="2:7" s="273" customFormat="1" ht="15" thickTop="1">
      <c r="B56" s="298"/>
      <c r="C56" s="298"/>
      <c r="D56" s="298"/>
      <c r="E56" s="77"/>
      <c r="F56" s="77"/>
      <c r="G56" s="77"/>
    </row>
    <row r="57" spans="1:7" s="273" customFormat="1" ht="15.75" thickBot="1">
      <c r="A57" s="290" t="s">
        <v>76</v>
      </c>
      <c r="B57" s="300">
        <f>B39-B47+B55</f>
        <v>-1940503.7600000016</v>
      </c>
      <c r="C57" s="300">
        <f>C39-C47+C55</f>
        <v>767537.5100000007</v>
      </c>
      <c r="D57" s="300">
        <f>D39-D47+D55</f>
        <v>238329.38000000006</v>
      </c>
      <c r="E57" s="300">
        <f>E39-E47+E55</f>
        <v>-4250.190000000002</v>
      </c>
      <c r="F57" s="300">
        <f>F39-F47+F55</f>
        <v>-8674.000000000015</v>
      </c>
      <c r="G57" s="300">
        <f>SUM(B57:F57)</f>
        <v>-947561.0600000008</v>
      </c>
    </row>
    <row r="58" spans="2:7" s="273" customFormat="1" ht="15" thickTop="1">
      <c r="B58" s="298"/>
      <c r="C58" s="298"/>
      <c r="D58" s="298"/>
      <c r="E58" s="77"/>
      <c r="F58" s="77"/>
      <c r="G58" s="77"/>
    </row>
    <row r="59" spans="2:7" s="273" customFormat="1" ht="14.25">
      <c r="B59" s="298"/>
      <c r="C59" s="298"/>
      <c r="D59" s="298"/>
      <c r="E59" s="77"/>
      <c r="F59" s="77"/>
      <c r="G59" s="77"/>
    </row>
    <row r="60" spans="2:7" s="273" customFormat="1" ht="14.25">
      <c r="B60" s="298"/>
      <c r="C60" s="298"/>
      <c r="D60" s="298"/>
      <c r="E60" s="77"/>
      <c r="F60" s="77"/>
      <c r="G60" s="77"/>
    </row>
    <row r="61" spans="2:7" s="273" customFormat="1" ht="14.25">
      <c r="B61" s="298"/>
      <c r="C61" s="298"/>
      <c r="D61" s="298"/>
      <c r="E61" s="77"/>
      <c r="F61" s="77"/>
      <c r="G61" s="77"/>
    </row>
    <row r="62" spans="2:7" s="273" customFormat="1" ht="14.25">
      <c r="B62" s="298"/>
      <c r="C62" s="298"/>
      <c r="D62" s="298"/>
      <c r="E62" s="77"/>
      <c r="F62" s="77"/>
      <c r="G62" s="77"/>
    </row>
    <row r="63" spans="2:7" s="273" customFormat="1" ht="14.25">
      <c r="B63" s="298"/>
      <c r="C63" s="298"/>
      <c r="D63" s="298"/>
      <c r="E63" s="77"/>
      <c r="F63" s="77"/>
      <c r="G63" s="77"/>
    </row>
    <row r="64" spans="2:7" s="273" customFormat="1" ht="14.25">
      <c r="B64" s="298"/>
      <c r="C64" s="298"/>
      <c r="D64" s="298"/>
      <c r="E64" s="77"/>
      <c r="F64" s="77"/>
      <c r="G64" s="77"/>
    </row>
    <row r="65" spans="2:7" s="273" customFormat="1" ht="14.25">
      <c r="B65" s="298"/>
      <c r="C65" s="298"/>
      <c r="D65" s="298"/>
      <c r="E65" s="77"/>
      <c r="F65" s="77"/>
      <c r="G65" s="77"/>
    </row>
    <row r="66" spans="2:7" s="273" customFormat="1" ht="14.25">
      <c r="B66" s="298"/>
      <c r="C66" s="298"/>
      <c r="D66" s="298"/>
      <c r="E66" s="77"/>
      <c r="F66" s="77"/>
      <c r="G66" s="77"/>
    </row>
    <row r="67" spans="2:7" s="273" customFormat="1" ht="14.25">
      <c r="B67" s="298"/>
      <c r="C67" s="298"/>
      <c r="D67" s="298"/>
      <c r="E67" s="77"/>
      <c r="F67" s="77"/>
      <c r="G67" s="77"/>
    </row>
    <row r="68" spans="2:7" s="273" customFormat="1" ht="14.25">
      <c r="B68" s="298"/>
      <c r="C68" s="298"/>
      <c r="D68" s="298"/>
      <c r="E68" s="77"/>
      <c r="F68" s="77"/>
      <c r="G68" s="77"/>
    </row>
    <row r="69" spans="2:7" s="273" customFormat="1" ht="14.25">
      <c r="B69" s="298"/>
      <c r="C69" s="298"/>
      <c r="D69" s="298"/>
      <c r="E69" s="77"/>
      <c r="F69" s="77"/>
      <c r="G69" s="77"/>
    </row>
    <row r="70" spans="2:7" s="273" customFormat="1" ht="14.25">
      <c r="B70" s="298"/>
      <c r="C70" s="298"/>
      <c r="D70" s="298"/>
      <c r="E70" s="77"/>
      <c r="F70" s="77"/>
      <c r="G70" s="77"/>
    </row>
    <row r="71" spans="2:7" s="273" customFormat="1" ht="14.25">
      <c r="B71" s="298"/>
      <c r="C71" s="298"/>
      <c r="D71" s="298"/>
      <c r="E71" s="77"/>
      <c r="F71" s="77"/>
      <c r="G71" s="77"/>
    </row>
    <row r="72" spans="2:7" s="273" customFormat="1" ht="14.25">
      <c r="B72" s="298"/>
      <c r="C72" s="298"/>
      <c r="D72" s="298"/>
      <c r="E72" s="77"/>
      <c r="F72" s="77"/>
      <c r="G72" s="77"/>
    </row>
    <row r="73" spans="2:7" s="273" customFormat="1" ht="14.25">
      <c r="B73" s="298"/>
      <c r="C73" s="298"/>
      <c r="D73" s="298"/>
      <c r="E73" s="77"/>
      <c r="F73" s="77"/>
      <c r="G73" s="77"/>
    </row>
    <row r="74" spans="2:7" s="273" customFormat="1" ht="14.25">
      <c r="B74" s="298"/>
      <c r="C74" s="298"/>
      <c r="D74" s="298"/>
      <c r="E74" s="77"/>
      <c r="F74" s="77"/>
      <c r="G74" s="77"/>
    </row>
    <row r="75" spans="2:7" s="273" customFormat="1" ht="14.25">
      <c r="B75" s="298"/>
      <c r="C75" s="298"/>
      <c r="D75" s="298"/>
      <c r="E75" s="77"/>
      <c r="F75" s="77"/>
      <c r="G75" s="77"/>
    </row>
    <row r="76" spans="2:7" s="273" customFormat="1" ht="14.25">
      <c r="B76" s="298"/>
      <c r="C76" s="298"/>
      <c r="D76" s="298"/>
      <c r="E76" s="77"/>
      <c r="F76" s="77"/>
      <c r="G76" s="77"/>
    </row>
    <row r="77" spans="2:7" s="273" customFormat="1" ht="14.25">
      <c r="B77" s="298"/>
      <c r="C77" s="298"/>
      <c r="D77" s="298"/>
      <c r="E77" s="77"/>
      <c r="F77" s="77"/>
      <c r="G77" s="77"/>
    </row>
    <row r="78" spans="2:7" s="273" customFormat="1" ht="14.25">
      <c r="B78" s="298"/>
      <c r="C78" s="298"/>
      <c r="D78" s="298"/>
      <c r="E78" s="77"/>
      <c r="F78" s="77"/>
      <c r="G78" s="77"/>
    </row>
    <row r="79" spans="2:7" s="273" customFormat="1" ht="14.25">
      <c r="B79" s="298"/>
      <c r="C79" s="298"/>
      <c r="D79" s="298"/>
      <c r="E79" s="77"/>
      <c r="F79" s="77"/>
      <c r="G79" s="77"/>
    </row>
    <row r="80" spans="2:7" s="273" customFormat="1" ht="14.25">
      <c r="B80" s="298"/>
      <c r="C80" s="298"/>
      <c r="D80" s="298"/>
      <c r="E80" s="77"/>
      <c r="F80" s="77"/>
      <c r="G80" s="77"/>
    </row>
    <row r="81" spans="2:7" s="273" customFormat="1" ht="14.25">
      <c r="B81" s="298"/>
      <c r="C81" s="298"/>
      <c r="D81" s="298"/>
      <c r="E81" s="77"/>
      <c r="F81" s="77"/>
      <c r="G81" s="77"/>
    </row>
    <row r="82" spans="2:7" s="273" customFormat="1" ht="14.25">
      <c r="B82" s="298"/>
      <c r="C82" s="298"/>
      <c r="D82" s="298"/>
      <c r="E82" s="77"/>
      <c r="F82" s="77"/>
      <c r="G82" s="77"/>
    </row>
    <row r="83" spans="2:7" s="273" customFormat="1" ht="14.25">
      <c r="B83" s="298"/>
      <c r="C83" s="298"/>
      <c r="D83" s="298"/>
      <c r="E83" s="77"/>
      <c r="F83" s="77"/>
      <c r="G83" s="77"/>
    </row>
    <row r="84" spans="2:7" s="273" customFormat="1" ht="14.25">
      <c r="B84" s="298"/>
      <c r="C84" s="298"/>
      <c r="D84" s="298"/>
      <c r="E84" s="77"/>
      <c r="F84" s="77"/>
      <c r="G84" s="77"/>
    </row>
    <row r="85" spans="2:7" s="273" customFormat="1" ht="14.25">
      <c r="B85" s="298"/>
      <c r="C85" s="298"/>
      <c r="D85" s="298"/>
      <c r="E85" s="77"/>
      <c r="F85" s="77"/>
      <c r="G85" s="77"/>
    </row>
    <row r="86" spans="2:7" s="273" customFormat="1" ht="14.25">
      <c r="B86" s="298"/>
      <c r="C86" s="298"/>
      <c r="D86" s="298"/>
      <c r="E86" s="77"/>
      <c r="F86" s="77"/>
      <c r="G86" s="77"/>
    </row>
    <row r="87" spans="2:7" s="273" customFormat="1" ht="14.25">
      <c r="B87" s="298"/>
      <c r="C87" s="298"/>
      <c r="D87" s="298"/>
      <c r="E87" s="77"/>
      <c r="F87" s="77"/>
      <c r="G87" s="77"/>
    </row>
    <row r="88" spans="2:7" s="273" customFormat="1" ht="14.25">
      <c r="B88" s="298"/>
      <c r="C88" s="298"/>
      <c r="D88" s="298"/>
      <c r="E88" s="77"/>
      <c r="F88" s="77"/>
      <c r="G88" s="77"/>
    </row>
    <row r="89" spans="2:7" s="273" customFormat="1" ht="14.25">
      <c r="B89" s="298"/>
      <c r="C89" s="298"/>
      <c r="D89" s="298"/>
      <c r="E89" s="77"/>
      <c r="F89" s="77"/>
      <c r="G89" s="77"/>
    </row>
    <row r="90" spans="2:7" s="273" customFormat="1" ht="14.25">
      <c r="B90" s="298"/>
      <c r="C90" s="298"/>
      <c r="D90" s="298"/>
      <c r="E90" s="77"/>
      <c r="F90" s="77"/>
      <c r="G90" s="77"/>
    </row>
    <row r="91" spans="2:7" s="273" customFormat="1" ht="14.25">
      <c r="B91" s="298"/>
      <c r="C91" s="298"/>
      <c r="D91" s="298"/>
      <c r="E91" s="77"/>
      <c r="F91" s="77"/>
      <c r="G91" s="77"/>
    </row>
    <row r="92" spans="2:7" s="273" customFormat="1" ht="14.25">
      <c r="B92" s="298"/>
      <c r="C92" s="298"/>
      <c r="D92" s="298"/>
      <c r="E92" s="77"/>
      <c r="F92" s="77"/>
      <c r="G92" s="77"/>
    </row>
    <row r="93" spans="2:7" s="273" customFormat="1" ht="14.25">
      <c r="B93" s="298"/>
      <c r="C93" s="298"/>
      <c r="D93" s="298"/>
      <c r="E93" s="77"/>
      <c r="F93" s="77"/>
      <c r="G93" s="77"/>
    </row>
    <row r="94" spans="2:7" s="273" customFormat="1" ht="14.25">
      <c r="B94" s="298"/>
      <c r="C94" s="298"/>
      <c r="D94" s="298"/>
      <c r="E94" s="77"/>
      <c r="F94" s="77"/>
      <c r="G94" s="77"/>
    </row>
    <row r="95" spans="2:7" s="273" customFormat="1" ht="14.25">
      <c r="B95" s="298"/>
      <c r="C95" s="298"/>
      <c r="D95" s="298"/>
      <c r="E95" s="77"/>
      <c r="F95" s="77"/>
      <c r="G95" s="77"/>
    </row>
    <row r="96" spans="2:7" s="273" customFormat="1" ht="14.25">
      <c r="B96" s="298"/>
      <c r="C96" s="298"/>
      <c r="D96" s="298"/>
      <c r="E96" s="77"/>
      <c r="F96" s="77"/>
      <c r="G96" s="77"/>
    </row>
    <row r="97" spans="2:7" s="273" customFormat="1" ht="14.25">
      <c r="B97" s="298"/>
      <c r="C97" s="298"/>
      <c r="D97" s="298"/>
      <c r="E97" s="77"/>
      <c r="F97" s="77"/>
      <c r="G97" s="77"/>
    </row>
    <row r="98" spans="2:7" s="273" customFormat="1" ht="14.25">
      <c r="B98" s="298"/>
      <c r="C98" s="298"/>
      <c r="D98" s="298"/>
      <c r="E98" s="77"/>
      <c r="F98" s="77"/>
      <c r="G98" s="77"/>
    </row>
    <row r="99" spans="2:7" s="273" customFormat="1" ht="14.25">
      <c r="B99" s="298"/>
      <c r="C99" s="298"/>
      <c r="D99" s="298"/>
      <c r="E99" s="77"/>
      <c r="F99" s="77"/>
      <c r="G99" s="77"/>
    </row>
    <row r="100" spans="2:7" s="273" customFormat="1" ht="14.25">
      <c r="B100" s="298"/>
      <c r="C100" s="298"/>
      <c r="D100" s="298"/>
      <c r="E100" s="77"/>
      <c r="F100" s="77"/>
      <c r="G100" s="77"/>
    </row>
    <row r="101" spans="2:7" s="273" customFormat="1" ht="14.25">
      <c r="B101" s="298"/>
      <c r="C101" s="298"/>
      <c r="D101" s="298"/>
      <c r="E101" s="77"/>
      <c r="F101" s="77"/>
      <c r="G101" s="77"/>
    </row>
    <row r="102" spans="2:7" s="273" customFormat="1" ht="14.25">
      <c r="B102" s="298"/>
      <c r="C102" s="298"/>
      <c r="D102" s="298"/>
      <c r="E102" s="77"/>
      <c r="F102" s="77"/>
      <c r="G102" s="77"/>
    </row>
    <row r="103" spans="2:7" s="273" customFormat="1" ht="14.25">
      <c r="B103" s="298"/>
      <c r="C103" s="298"/>
      <c r="D103" s="298"/>
      <c r="E103" s="77"/>
      <c r="F103" s="77"/>
      <c r="G103" s="77"/>
    </row>
    <row r="104" spans="2:7" s="273" customFormat="1" ht="14.25">
      <c r="B104" s="298"/>
      <c r="C104" s="298"/>
      <c r="D104" s="298"/>
      <c r="E104" s="77"/>
      <c r="F104" s="77"/>
      <c r="G104" s="77"/>
    </row>
    <row r="105" spans="2:7" s="273" customFormat="1" ht="14.25">
      <c r="B105" s="298"/>
      <c r="C105" s="298"/>
      <c r="D105" s="298"/>
      <c r="E105" s="77"/>
      <c r="F105" s="77"/>
      <c r="G105" s="77"/>
    </row>
    <row r="106" spans="2:7" s="273" customFormat="1" ht="14.25">
      <c r="B106" s="298"/>
      <c r="C106" s="298"/>
      <c r="D106" s="298"/>
      <c r="E106" s="77"/>
      <c r="F106" s="77"/>
      <c r="G106" s="77"/>
    </row>
    <row r="107" spans="2:7" s="273" customFormat="1" ht="14.25">
      <c r="B107" s="298"/>
      <c r="C107" s="298"/>
      <c r="D107" s="298"/>
      <c r="E107" s="77"/>
      <c r="F107" s="77"/>
      <c r="G107" s="77"/>
    </row>
    <row r="108" spans="2:7" s="273" customFormat="1" ht="14.25">
      <c r="B108" s="298"/>
      <c r="C108" s="298"/>
      <c r="D108" s="298"/>
      <c r="E108" s="77"/>
      <c r="F108" s="77"/>
      <c r="G108" s="77"/>
    </row>
    <row r="109" spans="2:7" s="273" customFormat="1" ht="14.25">
      <c r="B109" s="298"/>
      <c r="C109" s="298"/>
      <c r="D109" s="298"/>
      <c r="E109" s="77"/>
      <c r="F109" s="77"/>
      <c r="G109" s="77"/>
    </row>
    <row r="110" spans="2:7" s="273" customFormat="1" ht="14.25">
      <c r="B110" s="298"/>
      <c r="C110" s="298"/>
      <c r="D110" s="298"/>
      <c r="E110" s="77"/>
      <c r="F110" s="77"/>
      <c r="G110" s="77"/>
    </row>
    <row r="111" spans="2:7" s="273" customFormat="1" ht="14.25">
      <c r="B111" s="298"/>
      <c r="C111" s="298"/>
      <c r="D111" s="298"/>
      <c r="E111" s="77"/>
      <c r="F111" s="77"/>
      <c r="G111" s="77"/>
    </row>
    <row r="112" spans="2:7" s="273" customFormat="1" ht="14.25">
      <c r="B112" s="298"/>
      <c r="C112" s="298"/>
      <c r="D112" s="298"/>
      <c r="E112" s="77"/>
      <c r="F112" s="77"/>
      <c r="G112" s="77"/>
    </row>
    <row r="113" spans="2:7" s="273" customFormat="1" ht="14.25">
      <c r="B113" s="298"/>
      <c r="C113" s="298"/>
      <c r="D113" s="298"/>
      <c r="E113" s="77"/>
      <c r="F113" s="77"/>
      <c r="G113" s="77"/>
    </row>
    <row r="114" spans="2:7" s="273" customFormat="1" ht="14.25">
      <c r="B114" s="298"/>
      <c r="C114" s="298"/>
      <c r="D114" s="298"/>
      <c r="E114" s="77"/>
      <c r="F114" s="77"/>
      <c r="G114" s="77"/>
    </row>
    <row r="115" spans="2:7" s="273" customFormat="1" ht="14.25">
      <c r="B115" s="298"/>
      <c r="C115" s="298"/>
      <c r="D115" s="298"/>
      <c r="E115" s="77"/>
      <c r="F115" s="77"/>
      <c r="G115" s="77"/>
    </row>
    <row r="116" spans="2:7" s="273" customFormat="1" ht="14.25">
      <c r="B116" s="298"/>
      <c r="C116" s="298"/>
      <c r="D116" s="298"/>
      <c r="E116" s="77"/>
      <c r="F116" s="77"/>
      <c r="G116" s="77"/>
    </row>
    <row r="117" spans="2:7" s="273" customFormat="1" ht="14.25">
      <c r="B117" s="298"/>
      <c r="C117" s="298"/>
      <c r="D117" s="298"/>
      <c r="E117" s="77"/>
      <c r="F117" s="77"/>
      <c r="G117" s="77"/>
    </row>
    <row r="118" spans="2:7" s="273" customFormat="1" ht="14.25">
      <c r="B118" s="298"/>
      <c r="C118" s="298"/>
      <c r="D118" s="298"/>
      <c r="E118" s="77"/>
      <c r="F118" s="77"/>
      <c r="G118" s="77"/>
    </row>
    <row r="119" spans="2:7" s="273" customFormat="1" ht="14.25">
      <c r="B119" s="298"/>
      <c r="C119" s="298"/>
      <c r="D119" s="298"/>
      <c r="E119" s="77"/>
      <c r="F119" s="77"/>
      <c r="G119" s="77"/>
    </row>
    <row r="120" spans="2:7" s="273" customFormat="1" ht="14.25">
      <c r="B120" s="298"/>
      <c r="C120" s="298"/>
      <c r="D120" s="298"/>
      <c r="E120" s="77"/>
      <c r="F120" s="77"/>
      <c r="G120" s="77"/>
    </row>
    <row r="121" spans="2:7" s="273" customFormat="1" ht="14.25">
      <c r="B121" s="298"/>
      <c r="C121" s="298"/>
      <c r="D121" s="298"/>
      <c r="E121" s="77"/>
      <c r="F121" s="77"/>
      <c r="G121" s="77"/>
    </row>
    <row r="122" spans="2:7" s="273" customFormat="1" ht="14.25">
      <c r="B122" s="298"/>
      <c r="C122" s="298"/>
      <c r="D122" s="298"/>
      <c r="E122" s="77"/>
      <c r="F122" s="77"/>
      <c r="G122" s="77"/>
    </row>
    <row r="123" spans="2:7" s="273" customFormat="1" ht="14.25">
      <c r="B123" s="298"/>
      <c r="C123" s="298"/>
      <c r="D123" s="298"/>
      <c r="E123" s="77"/>
      <c r="F123" s="77"/>
      <c r="G123" s="77"/>
    </row>
    <row r="124" spans="2:7" s="273" customFormat="1" ht="14.25">
      <c r="B124" s="298"/>
      <c r="C124" s="298"/>
      <c r="D124" s="298"/>
      <c r="E124" s="77"/>
      <c r="F124" s="77"/>
      <c r="G124" s="77"/>
    </row>
    <row r="125" spans="2:7" s="273" customFormat="1" ht="14.25">
      <c r="B125" s="298"/>
      <c r="C125" s="298"/>
      <c r="D125" s="298"/>
      <c r="E125" s="77"/>
      <c r="F125" s="77"/>
      <c r="G125" s="77"/>
    </row>
    <row r="126" spans="2:7" s="273" customFormat="1" ht="14.25">
      <c r="B126" s="298"/>
      <c r="C126" s="298"/>
      <c r="D126" s="298"/>
      <c r="E126" s="77"/>
      <c r="F126" s="77"/>
      <c r="G126" s="77"/>
    </row>
    <row r="127" spans="2:7" s="273" customFormat="1" ht="14.25">
      <c r="B127" s="298"/>
      <c r="C127" s="298"/>
      <c r="D127" s="298"/>
      <c r="E127" s="77"/>
      <c r="F127" s="77"/>
      <c r="G127" s="77"/>
    </row>
    <row r="128" spans="2:7" s="273" customFormat="1" ht="14.25">
      <c r="B128" s="298"/>
      <c r="C128" s="298"/>
      <c r="D128" s="298"/>
      <c r="E128" s="77"/>
      <c r="F128" s="77"/>
      <c r="G128" s="77"/>
    </row>
    <row r="129" spans="2:7" s="273" customFormat="1" ht="14.25">
      <c r="B129" s="298"/>
      <c r="C129" s="298"/>
      <c r="D129" s="298"/>
      <c r="E129" s="77"/>
      <c r="F129" s="77"/>
      <c r="G129" s="77"/>
    </row>
    <row r="130" spans="2:7" s="273" customFormat="1" ht="14.25">
      <c r="B130" s="298"/>
      <c r="C130" s="298"/>
      <c r="D130" s="298"/>
      <c r="E130" s="77"/>
      <c r="F130" s="77"/>
      <c r="G130" s="77"/>
    </row>
    <row r="131" spans="2:7" s="273" customFormat="1" ht="14.25">
      <c r="B131" s="298"/>
      <c r="C131" s="298"/>
      <c r="D131" s="298"/>
      <c r="E131" s="77"/>
      <c r="F131" s="77"/>
      <c r="G131" s="77"/>
    </row>
    <row r="132" spans="2:7" s="273" customFormat="1" ht="14.25">
      <c r="B132" s="298"/>
      <c r="C132" s="298"/>
      <c r="D132" s="298"/>
      <c r="E132" s="77"/>
      <c r="F132" s="77"/>
      <c r="G132" s="77"/>
    </row>
    <row r="133" spans="2:7" s="273" customFormat="1" ht="14.25">
      <c r="B133" s="298"/>
      <c r="C133" s="298"/>
      <c r="D133" s="298"/>
      <c r="E133" s="77"/>
      <c r="F133" s="77"/>
      <c r="G133" s="77"/>
    </row>
    <row r="134" spans="2:7" s="273" customFormat="1" ht="14.25">
      <c r="B134" s="298"/>
      <c r="C134" s="298"/>
      <c r="D134" s="298"/>
      <c r="E134" s="77"/>
      <c r="F134" s="77"/>
      <c r="G134" s="77"/>
    </row>
    <row r="135" spans="2:7" s="273" customFormat="1" ht="14.25">
      <c r="B135" s="298"/>
      <c r="C135" s="298"/>
      <c r="D135" s="298"/>
      <c r="E135" s="77"/>
      <c r="F135" s="77"/>
      <c r="G135" s="77"/>
    </row>
    <row r="136" spans="2:7" s="273" customFormat="1" ht="14.25">
      <c r="B136" s="298"/>
      <c r="C136" s="298"/>
      <c r="D136" s="298"/>
      <c r="E136" s="77"/>
      <c r="F136" s="77"/>
      <c r="G136" s="77"/>
    </row>
    <row r="137" spans="2:7" s="273" customFormat="1" ht="14.25">
      <c r="B137" s="298"/>
      <c r="C137" s="298"/>
      <c r="D137" s="298"/>
      <c r="E137" s="77"/>
      <c r="F137" s="77"/>
      <c r="G137" s="77"/>
    </row>
    <row r="138" spans="2:7" s="273" customFormat="1" ht="14.25">
      <c r="B138" s="298"/>
      <c r="C138" s="298"/>
      <c r="D138" s="298"/>
      <c r="E138" s="77"/>
      <c r="F138" s="77"/>
      <c r="G138" s="77"/>
    </row>
    <row r="139" spans="2:7" s="273" customFormat="1" ht="14.25">
      <c r="B139" s="298"/>
      <c r="C139" s="298"/>
      <c r="D139" s="298"/>
      <c r="E139" s="77"/>
      <c r="F139" s="77"/>
      <c r="G139" s="77"/>
    </row>
    <row r="140" spans="2:7" s="273" customFormat="1" ht="14.25">
      <c r="B140" s="298"/>
      <c r="C140" s="298"/>
      <c r="D140" s="298"/>
      <c r="E140" s="77"/>
      <c r="F140" s="77"/>
      <c r="G140" s="77"/>
    </row>
    <row r="141" spans="2:7" s="273" customFormat="1" ht="14.25">
      <c r="B141" s="298"/>
      <c r="C141" s="298"/>
      <c r="D141" s="298"/>
      <c r="E141" s="77"/>
      <c r="F141" s="77"/>
      <c r="G141" s="77"/>
    </row>
  </sheetData>
  <mergeCells count="4">
    <mergeCell ref="A1:G1"/>
    <mergeCell ref="A2:G2"/>
    <mergeCell ref="A3:G3"/>
    <mergeCell ref="A4:G4"/>
  </mergeCells>
  <printOptions horizontalCentered="1"/>
  <pageMargins left="0.25" right="0.25" top="0.75" bottom="0.5" header="0.5" footer="0"/>
  <pageSetup horizontalDpi="300" verticalDpi="300" orientation="portrait" scale="75" r:id="rId1"/>
  <headerFooter alignWithMargins="0">
    <oddFooter>&amp;C&amp;"Century Schoolbook,Regular"Page 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17"/>
  <sheetViews>
    <sheetView zoomScale="75" zoomScaleNormal="75" workbookViewId="0" topLeftCell="A1">
      <selection activeCell="A4" sqref="A4:G4"/>
    </sheetView>
  </sheetViews>
  <sheetFormatPr defaultColWidth="9.140625" defaultRowHeight="12.75"/>
  <cols>
    <col min="1" max="1" width="43.28125" style="26" customWidth="1"/>
    <col min="2" max="4" width="15.7109375" style="255" customWidth="1"/>
    <col min="5" max="7" width="15.7109375" style="213" customWidth="1"/>
    <col min="8" max="16384" width="9.140625" style="26" customWidth="1"/>
  </cols>
  <sheetData>
    <row r="1" spans="1:7" s="89" customFormat="1" ht="25.5">
      <c r="A1" s="334" t="s">
        <v>8</v>
      </c>
      <c r="B1" s="334"/>
      <c r="C1" s="334"/>
      <c r="D1" s="334"/>
      <c r="E1" s="334"/>
      <c r="F1" s="334"/>
      <c r="G1" s="334"/>
    </row>
    <row r="2" spans="1:7" s="25" customFormat="1" ht="18.75">
      <c r="A2" s="327"/>
      <c r="B2" s="327"/>
      <c r="C2" s="327"/>
      <c r="D2" s="327"/>
      <c r="E2" s="327"/>
      <c r="F2" s="327"/>
      <c r="G2" s="327"/>
    </row>
    <row r="3" spans="1:7" s="307" customFormat="1" ht="15.75">
      <c r="A3" s="335" t="s">
        <v>45</v>
      </c>
      <c r="B3" s="335"/>
      <c r="C3" s="335"/>
      <c r="D3" s="335"/>
      <c r="E3" s="335"/>
      <c r="F3" s="335"/>
      <c r="G3" s="335"/>
    </row>
    <row r="4" spans="1:7" s="307" customFormat="1" ht="15.75">
      <c r="A4" s="335" t="s">
        <v>195</v>
      </c>
      <c r="B4" s="335"/>
      <c r="C4" s="335"/>
      <c r="D4" s="335"/>
      <c r="E4" s="335"/>
      <c r="F4" s="335"/>
      <c r="G4" s="335"/>
    </row>
    <row r="5" spans="1:7" s="273" customFormat="1" ht="15">
      <c r="A5" s="274"/>
      <c r="B5" s="159"/>
      <c r="C5" s="159"/>
      <c r="D5" s="159"/>
      <c r="E5" s="159"/>
      <c r="F5" s="275"/>
      <c r="G5" s="276"/>
    </row>
    <row r="6" spans="1:7" s="273" customFormat="1" ht="15">
      <c r="A6" s="14"/>
      <c r="B6" s="159"/>
      <c r="C6" s="159"/>
      <c r="D6" s="159"/>
      <c r="E6" s="275"/>
      <c r="F6" s="275"/>
      <c r="G6" s="276"/>
    </row>
    <row r="7" spans="2:7" s="277" customFormat="1" ht="26.25">
      <c r="B7" s="254" t="s">
        <v>161</v>
      </c>
      <c r="C7" s="254" t="s">
        <v>173</v>
      </c>
      <c r="D7" s="254" t="s">
        <v>191</v>
      </c>
      <c r="E7" s="254" t="s">
        <v>46</v>
      </c>
      <c r="F7" s="254" t="s">
        <v>162</v>
      </c>
      <c r="G7" s="254" t="s">
        <v>9</v>
      </c>
    </row>
    <row r="8" spans="1:7" s="281" customFormat="1" ht="15">
      <c r="A8" s="278" t="s">
        <v>47</v>
      </c>
      <c r="B8" s="279"/>
      <c r="C8" s="279"/>
      <c r="D8" s="279"/>
      <c r="E8" s="279"/>
      <c r="F8" s="280"/>
      <c r="G8" s="280"/>
    </row>
    <row r="9" spans="1:7" s="273" customFormat="1" ht="14.25">
      <c r="A9" s="282" t="s">
        <v>48</v>
      </c>
      <c r="B9" s="283">
        <f>'Premiums YTD (pg 8)'!B12</f>
        <v>13146254</v>
      </c>
      <c r="C9" s="283">
        <f>'Premiums YTD (pg 8)'!C12</f>
        <v>-75268</v>
      </c>
      <c r="D9" s="283">
        <f>'Premiums YTD (pg 8)'!D12</f>
        <v>-3636</v>
      </c>
      <c r="E9" s="284">
        <f>'Premiums YTD (pg 8)'!E12</f>
        <v>0</v>
      </c>
      <c r="F9" s="283">
        <f>'Premiums YTD (pg 8)'!F12</f>
        <v>-71</v>
      </c>
      <c r="G9" s="283">
        <f>SUM(B9:F9)</f>
        <v>13067279</v>
      </c>
    </row>
    <row r="10" spans="1:7" s="273" customFormat="1" ht="14.25">
      <c r="A10" s="282" t="s">
        <v>49</v>
      </c>
      <c r="B10" s="284">
        <f>'Earned Incurred YTD (pg 6)'!C48</f>
        <v>172364.67</v>
      </c>
      <c r="C10" s="284">
        <v>0</v>
      </c>
      <c r="D10" s="284">
        <v>0</v>
      </c>
      <c r="E10" s="284">
        <v>0</v>
      </c>
      <c r="F10" s="284">
        <v>0</v>
      </c>
      <c r="G10" s="284">
        <f>SUM(B10:F10)</f>
        <v>172364.67</v>
      </c>
    </row>
    <row r="11" spans="1:7" s="273" customFormat="1" ht="15.75" thickBot="1">
      <c r="A11" s="273" t="s">
        <v>50</v>
      </c>
      <c r="B11" s="285">
        <f aca="true" t="shared" si="0" ref="B11:G11">SUM(B9:B10)</f>
        <v>13318618.67</v>
      </c>
      <c r="C11" s="285">
        <f t="shared" si="0"/>
        <v>-75268</v>
      </c>
      <c r="D11" s="285">
        <f t="shared" si="0"/>
        <v>-3636</v>
      </c>
      <c r="E11" s="285">
        <f t="shared" si="0"/>
        <v>0</v>
      </c>
      <c r="F11" s="285">
        <f t="shared" si="0"/>
        <v>-71</v>
      </c>
      <c r="G11" s="324">
        <f t="shared" si="0"/>
        <v>13239643.67</v>
      </c>
    </row>
    <row r="12" spans="2:7" s="273" customFormat="1" ht="15" thickTop="1">
      <c r="B12" s="284"/>
      <c r="C12" s="284"/>
      <c r="D12" s="284"/>
      <c r="E12" s="284"/>
      <c r="F12" s="284"/>
      <c r="G12" s="284"/>
    </row>
    <row r="13" spans="1:7" s="273" customFormat="1" ht="15">
      <c r="A13" s="278" t="s">
        <v>51</v>
      </c>
      <c r="B13" s="286"/>
      <c r="C13" s="286"/>
      <c r="D13" s="286"/>
      <c r="E13" s="286"/>
      <c r="F13" s="284"/>
      <c r="G13" s="284"/>
    </row>
    <row r="14" spans="1:7" s="273" customFormat="1" ht="14.25">
      <c r="A14" s="273" t="s">
        <v>52</v>
      </c>
      <c r="B14" s="284">
        <f>+'Losses Incurred YTD (pg 10)'!B12</f>
        <v>1448389.5899999999</v>
      </c>
      <c r="C14" s="284">
        <f>+'Losses Incurred YTD (pg 10)'!C12</f>
        <v>8000053.4799999995</v>
      </c>
      <c r="D14" s="284">
        <f>+'Losses Incurred YTD (pg 10)'!D12</f>
        <v>1157807.61</v>
      </c>
      <c r="E14" s="284">
        <f>'Losses Incurred YTD (pg 10)'!E12</f>
        <v>60292.970000000016</v>
      </c>
      <c r="F14" s="284">
        <f>'Losses Incurred YTD (pg 10)'!F12</f>
        <v>63394.39</v>
      </c>
      <c r="G14" s="284">
        <f>SUM(B14:F14)</f>
        <v>10729938.040000001</v>
      </c>
    </row>
    <row r="15" spans="1:7" s="273" customFormat="1" ht="14.25">
      <c r="A15" s="273" t="s">
        <v>53</v>
      </c>
      <c r="B15" s="284">
        <f>+'[1]LEP-YTD-p17'!B44</f>
        <v>123559.98999999999</v>
      </c>
      <c r="C15" s="284">
        <f>+'[1]LEP-YTD-p17'!B38</f>
        <v>539856.1900000001</v>
      </c>
      <c r="D15" s="284">
        <f>+'[1]LEP-YTD-p17'!B32</f>
        <v>118694.11</v>
      </c>
      <c r="E15" s="284">
        <f>+'[1]LEP-YTD-p17'!B26</f>
        <v>24894.35</v>
      </c>
      <c r="F15" s="284">
        <f>+'[1]LEP-YTD-p17'!B20</f>
        <v>35421.240000000005</v>
      </c>
      <c r="G15" s="284">
        <f aca="true" t="shared" si="1" ref="G15:G21">SUM(B15:F15)</f>
        <v>842425.88</v>
      </c>
    </row>
    <row r="16" spans="1:7" s="273" customFormat="1" ht="14.25">
      <c r="A16" s="273" t="s">
        <v>54</v>
      </c>
      <c r="B16" s="284">
        <f>+'[1]LEP-YTD-p17'!F44</f>
        <v>42645.159999999996</v>
      </c>
      <c r="C16" s="284">
        <f>+'[1]LEP-YTD-p17'!F38</f>
        <v>235941.75</v>
      </c>
      <c r="D16" s="284">
        <f>+'[1]LEP-YTD-p17'!F32</f>
        <v>42858.310000000005</v>
      </c>
      <c r="E16" s="284">
        <f>+'[1]LEP-YTD-p17'!F26</f>
        <v>4002.41</v>
      </c>
      <c r="F16" s="284">
        <f>+'[1]LEP-YTD-p17'!F20</f>
        <v>1573.78</v>
      </c>
      <c r="G16" s="284">
        <f t="shared" si="1"/>
        <v>327021.41</v>
      </c>
    </row>
    <row r="17" spans="1:7" s="273" customFormat="1" ht="14.25">
      <c r="A17" s="273" t="s">
        <v>55</v>
      </c>
      <c r="B17" s="284">
        <f>+'[1]TB09-30-02(Final)'!G554</f>
        <v>43595.93</v>
      </c>
      <c r="C17" s="284">
        <v>0</v>
      </c>
      <c r="D17" s="284">
        <v>0</v>
      </c>
      <c r="E17" s="77">
        <v>0</v>
      </c>
      <c r="F17" s="284">
        <v>0</v>
      </c>
      <c r="G17" s="284">
        <f t="shared" si="1"/>
        <v>43595.93</v>
      </c>
    </row>
    <row r="18" spans="1:7" s="273" customFormat="1" ht="14.25">
      <c r="A18" s="288" t="s">
        <v>56</v>
      </c>
      <c r="B18" s="284">
        <f>+'[1]TB09-30-02(Final)'!G564</f>
        <v>197829.28</v>
      </c>
      <c r="C18" s="284">
        <v>0</v>
      </c>
      <c r="D18" s="284">
        <v>0</v>
      </c>
      <c r="E18" s="284">
        <v>0</v>
      </c>
      <c r="F18" s="284">
        <v>0</v>
      </c>
      <c r="G18" s="284">
        <f t="shared" si="1"/>
        <v>197829.28</v>
      </c>
    </row>
    <row r="19" spans="1:7" s="273" customFormat="1" ht="14.25">
      <c r="A19" s="288" t="s">
        <v>57</v>
      </c>
      <c r="B19" s="284">
        <f>+'[1]TB09-30-02(Final)'!F518+'[1]TB09-30-02(Final)'!F525+'[1]TB09-30-02(Final)'!F531+'[1]TB09-30-02(Final)'!F538+'[1]TB09-30-02(Final)'!F544+'[1]TB09-30-02(Final)'!F548</f>
        <v>1202088.3499999999</v>
      </c>
      <c r="C19" s="284">
        <f>+'[1]TB09-30-02(Final)'!F517+'[1]TB09-30-02(Final)'!F524+'[1]TB09-30-02(Final)'!F530+'[1]TB09-30-02(Final)'!F537+'[1]TB09-30-02(Final)'!F543+'[1]TB09-30-02(Final)'!F547</f>
        <v>-6055.549999999999</v>
      </c>
      <c r="D19" s="284">
        <f>+'[1]TB09-30-02(Final)'!F516+'[1]TB09-30-02(Final)'!F523+'[1]TB09-30-02(Final)'!F529+'[1]TB09-30-02(Final)'!F536+'[1]TB09-30-02(Final)'!F542+'[1]TB09-30-02(Final)'!F546</f>
        <v>-337</v>
      </c>
      <c r="E19" s="284">
        <f>+'[1]TB09-30-02(Final)'!F515+'[1]TB09-30-02(Final)'!F522+'[1]TB09-30-02(Final)'!F528+'[1]TB09-30-02(Final)'!F535+'[1]TB09-30-02(Final)'!F541+'[1]TB09-30-02(Final)'!F545</f>
        <v>0</v>
      </c>
      <c r="F19" s="284">
        <f>SUM('[1]TB09-30-02(Final)'!F512:F514)+SUM('[1]TB09-30-02(Final)'!F519:F521)+SUM('[1]TB09-30-02(Final)'!F526:F527)+SUM('[1]TB09-30-02(Final)'!F533:F534)+SUM('[1]TB09-30-02(Final)'!F539:F540)</f>
        <v>-7.1000000000000005</v>
      </c>
      <c r="G19" s="284">
        <f t="shared" si="1"/>
        <v>1195688.6999999997</v>
      </c>
    </row>
    <row r="20" spans="1:7" s="273" customFormat="1" ht="14.25">
      <c r="A20" s="273" t="s">
        <v>58</v>
      </c>
      <c r="B20" s="284">
        <f>+'[1]TB09-30-02(Final)'!G558</f>
        <v>12000</v>
      </c>
      <c r="C20" s="284">
        <v>0</v>
      </c>
      <c r="D20" s="284">
        <v>0</v>
      </c>
      <c r="E20" s="77">
        <v>0</v>
      </c>
      <c r="F20" s="284">
        <v>0</v>
      </c>
      <c r="G20" s="284">
        <f t="shared" si="1"/>
        <v>12000</v>
      </c>
    </row>
    <row r="21" spans="1:7" s="273" customFormat="1" ht="14.25">
      <c r="A21" s="273" t="s">
        <v>59</v>
      </c>
      <c r="B21" s="284">
        <f>+'Earned Incurred YTD (pg 6)'!C40</f>
        <v>2571985.5300000017</v>
      </c>
      <c r="C21" s="284">
        <v>0</v>
      </c>
      <c r="D21" s="284">
        <v>0</v>
      </c>
      <c r="E21" s="77">
        <v>0</v>
      </c>
      <c r="F21" s="284">
        <v>0</v>
      </c>
      <c r="G21" s="284">
        <f t="shared" si="1"/>
        <v>2571985.5300000017</v>
      </c>
    </row>
    <row r="22" spans="1:7" s="273" customFormat="1" ht="14.25">
      <c r="A22" s="273" t="s">
        <v>23</v>
      </c>
      <c r="B22" s="284">
        <v>43552.19</v>
      </c>
      <c r="C22" s="284">
        <v>-1051.68</v>
      </c>
      <c r="D22" s="289">
        <v>0</v>
      </c>
      <c r="E22" s="77">
        <v>0</v>
      </c>
      <c r="F22" s="284">
        <v>0</v>
      </c>
      <c r="G22" s="284">
        <f>SUM(B22:F22)</f>
        <v>42500.51</v>
      </c>
    </row>
    <row r="23" spans="1:7" s="273" customFormat="1" ht="15.75" thickBot="1">
      <c r="A23" s="273" t="s">
        <v>50</v>
      </c>
      <c r="B23" s="285">
        <f aca="true" t="shared" si="2" ref="B23:G23">SUM(B14:B22)</f>
        <v>5685646.020000002</v>
      </c>
      <c r="C23" s="285">
        <f t="shared" si="2"/>
        <v>8768744.19</v>
      </c>
      <c r="D23" s="285">
        <f t="shared" si="2"/>
        <v>1319023.0300000003</v>
      </c>
      <c r="E23" s="285">
        <f>SUM(E14:E22)</f>
        <v>89189.73000000001</v>
      </c>
      <c r="F23" s="285">
        <f t="shared" si="2"/>
        <v>100382.31</v>
      </c>
      <c r="G23" s="324">
        <f t="shared" si="2"/>
        <v>15962985.280000001</v>
      </c>
    </row>
    <row r="24" spans="2:7" s="273" customFormat="1" ht="15" thickTop="1">
      <c r="B24" s="284"/>
      <c r="C24" s="284"/>
      <c r="D24" s="284"/>
      <c r="E24" s="284"/>
      <c r="F24" s="284"/>
      <c r="G24" s="284"/>
    </row>
    <row r="25" spans="1:7" s="273" customFormat="1" ht="15.75" thickBot="1">
      <c r="A25" s="290" t="s">
        <v>60</v>
      </c>
      <c r="B25" s="291">
        <f aca="true" t="shared" si="3" ref="B25:G25">B11-B23</f>
        <v>7632972.649999998</v>
      </c>
      <c r="C25" s="291">
        <f t="shared" si="3"/>
        <v>-8844012.19</v>
      </c>
      <c r="D25" s="291">
        <f t="shared" si="3"/>
        <v>-1322659.0300000003</v>
      </c>
      <c r="E25" s="291">
        <f t="shared" si="3"/>
        <v>-89189.73000000001</v>
      </c>
      <c r="F25" s="291">
        <f t="shared" si="3"/>
        <v>-100453.31</v>
      </c>
      <c r="G25" s="324">
        <f t="shared" si="3"/>
        <v>-2723341.6100000013</v>
      </c>
    </row>
    <row r="26" spans="2:7" s="273" customFormat="1" ht="16.5" customHeight="1" thickTop="1">
      <c r="B26" s="284"/>
      <c r="C26" s="284"/>
      <c r="D26" s="284"/>
      <c r="E26" s="284"/>
      <c r="F26" s="284"/>
      <c r="G26" s="284"/>
    </row>
    <row r="27" spans="1:7" s="273" customFormat="1" ht="15">
      <c r="A27" s="278" t="s">
        <v>61</v>
      </c>
      <c r="B27" s="286"/>
      <c r="C27" s="286"/>
      <c r="D27" s="286"/>
      <c r="E27" s="286"/>
      <c r="F27" s="284"/>
      <c r="G27" s="284"/>
    </row>
    <row r="28" spans="1:7" s="273" customFormat="1" ht="14.25">
      <c r="A28" s="273" t="s">
        <v>62</v>
      </c>
      <c r="B28" s="284">
        <v>0</v>
      </c>
      <c r="C28" s="284">
        <f>+'Earned Incurred YTD (pg 6)'!B50</f>
        <v>10919.7</v>
      </c>
      <c r="D28" s="284">
        <v>0</v>
      </c>
      <c r="E28" s="284">
        <v>0</v>
      </c>
      <c r="F28" s="284">
        <v>0</v>
      </c>
      <c r="G28" s="284">
        <f>SUM(B28:F28)</f>
        <v>10919.7</v>
      </c>
    </row>
    <row r="29" spans="1:7" s="273" customFormat="1" ht="14.25">
      <c r="A29" s="273" t="s">
        <v>63</v>
      </c>
      <c r="B29" s="284">
        <f>'Balance Sheet (pg 1)'!D18</f>
        <v>681684.72</v>
      </c>
      <c r="C29" s="284">
        <v>0</v>
      </c>
      <c r="D29" s="284">
        <v>0</v>
      </c>
      <c r="E29" s="284">
        <v>0</v>
      </c>
      <c r="F29" s="284">
        <v>0</v>
      </c>
      <c r="G29" s="284">
        <f>SUM(B29:F29)</f>
        <v>681684.72</v>
      </c>
    </row>
    <row r="30" spans="1:7" s="273" customFormat="1" ht="14.25">
      <c r="A30" s="273" t="s">
        <v>165</v>
      </c>
      <c r="B30" s="284">
        <f>-'[1]TB09-30-02(Final)'!D946</f>
        <v>25.57</v>
      </c>
      <c r="C30" s="284">
        <v>0</v>
      </c>
      <c r="D30" s="284">
        <v>0</v>
      </c>
      <c r="E30" s="284">
        <v>0</v>
      </c>
      <c r="F30" s="284">
        <v>0</v>
      </c>
      <c r="G30" s="284">
        <f>SUM(B30:F30)</f>
        <v>25.57</v>
      </c>
    </row>
    <row r="31" spans="1:7" s="273" customFormat="1" ht="15.75" thickBot="1">
      <c r="A31" s="273" t="s">
        <v>50</v>
      </c>
      <c r="B31" s="285">
        <f aca="true" t="shared" si="4" ref="B31:G31">SUM(B28:B30)</f>
        <v>681710.2899999999</v>
      </c>
      <c r="C31" s="285">
        <f t="shared" si="4"/>
        <v>10919.7</v>
      </c>
      <c r="D31" s="285">
        <f t="shared" si="4"/>
        <v>0</v>
      </c>
      <c r="E31" s="285">
        <f t="shared" si="4"/>
        <v>0</v>
      </c>
      <c r="F31" s="285">
        <f t="shared" si="4"/>
        <v>0</v>
      </c>
      <c r="G31" s="324">
        <f t="shared" si="4"/>
        <v>692629.9899999999</v>
      </c>
    </row>
    <row r="32" spans="2:7" s="273" customFormat="1" ht="15" thickTop="1">
      <c r="B32" s="284"/>
      <c r="C32" s="284"/>
      <c r="D32" s="284"/>
      <c r="E32" s="284"/>
      <c r="F32" s="284"/>
      <c r="G32" s="284"/>
    </row>
    <row r="33" spans="1:7" s="273" customFormat="1" ht="15">
      <c r="A33" s="278" t="s">
        <v>64</v>
      </c>
      <c r="B33" s="286"/>
      <c r="C33" s="286"/>
      <c r="D33" s="286"/>
      <c r="E33" s="286"/>
      <c r="F33" s="284"/>
      <c r="G33" s="284"/>
    </row>
    <row r="34" spans="1:7" s="273" customFormat="1" ht="14.25">
      <c r="A34" s="273" t="s">
        <v>65</v>
      </c>
      <c r="B34" s="284">
        <f>'Earned Incurred YTD (pg 6)'!B49</f>
        <v>9035.63</v>
      </c>
      <c r="C34" s="284">
        <v>0</v>
      </c>
      <c r="D34" s="284">
        <v>0</v>
      </c>
      <c r="E34" s="284">
        <v>0</v>
      </c>
      <c r="F34" s="284">
        <v>0</v>
      </c>
      <c r="G34" s="284">
        <f>SUM(B34:F34)</f>
        <v>9035.63</v>
      </c>
    </row>
    <row r="35" spans="1:7" s="273" customFormat="1" ht="14.25">
      <c r="A35" s="273" t="s">
        <v>66</v>
      </c>
      <c r="B35" s="284">
        <v>0</v>
      </c>
      <c r="C35" s="284">
        <v>394276.39</v>
      </c>
      <c r="D35" s="284">
        <v>0</v>
      </c>
      <c r="E35" s="284">
        <v>0</v>
      </c>
      <c r="F35" s="284">
        <v>0</v>
      </c>
      <c r="G35" s="284">
        <f>SUM(B35:F35)</f>
        <v>394276.39</v>
      </c>
    </row>
    <row r="36" spans="1:7" s="273" customFormat="1" ht="14.25">
      <c r="A36" s="273" t="s">
        <v>157</v>
      </c>
      <c r="B36" s="284">
        <f>+'[1]TB09-30-02(Final)'!D931</f>
        <v>335155</v>
      </c>
      <c r="C36" s="284">
        <v>0</v>
      </c>
      <c r="D36" s="284">
        <v>0</v>
      </c>
      <c r="E36" s="284">
        <v>0</v>
      </c>
      <c r="F36" s="284">
        <v>0</v>
      </c>
      <c r="G36" s="284">
        <f>SUM(B36:F36)</f>
        <v>335155</v>
      </c>
    </row>
    <row r="37" spans="1:7" s="273" customFormat="1" ht="15.75" thickBot="1">
      <c r="A37" s="273" t="s">
        <v>50</v>
      </c>
      <c r="B37" s="285">
        <f aca="true" t="shared" si="5" ref="B37:G37">SUM(B34:B36)</f>
        <v>344190.63</v>
      </c>
      <c r="C37" s="285">
        <f t="shared" si="5"/>
        <v>394276.39</v>
      </c>
      <c r="D37" s="285">
        <f t="shared" si="5"/>
        <v>0</v>
      </c>
      <c r="E37" s="285">
        <f t="shared" si="5"/>
        <v>0</v>
      </c>
      <c r="F37" s="285">
        <f t="shared" si="5"/>
        <v>0</v>
      </c>
      <c r="G37" s="324">
        <f t="shared" si="5"/>
        <v>738467.02</v>
      </c>
    </row>
    <row r="38" spans="2:7" s="273" customFormat="1" ht="15.75" thickTop="1">
      <c r="B38" s="284"/>
      <c r="C38" s="284"/>
      <c r="D38" s="284"/>
      <c r="E38" s="284"/>
      <c r="F38" s="284"/>
      <c r="G38" s="292"/>
    </row>
    <row r="39" spans="1:16" s="4" customFormat="1" ht="15" hidden="1">
      <c r="A39" s="293" t="s">
        <v>183</v>
      </c>
      <c r="B39" s="284"/>
      <c r="C39" s="284"/>
      <c r="D39" s="284"/>
      <c r="E39" s="284"/>
      <c r="F39" s="284"/>
      <c r="G39" s="284"/>
      <c r="H39" s="294"/>
      <c r="I39" s="294"/>
      <c r="J39" s="294"/>
      <c r="K39" s="294"/>
      <c r="L39" s="294"/>
      <c r="M39" s="294"/>
      <c r="N39" s="294"/>
      <c r="O39" s="294"/>
      <c r="P39" s="294"/>
    </row>
    <row r="40" spans="1:16" s="4" customFormat="1" ht="14.25" hidden="1">
      <c r="A40" s="4" t="s">
        <v>182</v>
      </c>
      <c r="B40" s="284">
        <v>0</v>
      </c>
      <c r="C40" s="284">
        <f>-'[1]TB09-30-02(Final)'!D272</f>
        <v>0</v>
      </c>
      <c r="D40" s="284">
        <v>0</v>
      </c>
      <c r="E40" s="284">
        <v>0</v>
      </c>
      <c r="F40" s="284">
        <v>0</v>
      </c>
      <c r="G40" s="287">
        <f>SUM(B40:F40)</f>
        <v>0</v>
      </c>
      <c r="H40" s="294"/>
      <c r="I40" s="294"/>
      <c r="J40" s="294"/>
      <c r="K40" s="294"/>
      <c r="L40" s="294"/>
      <c r="M40" s="294"/>
      <c r="N40" s="294"/>
      <c r="O40" s="294"/>
      <c r="P40" s="294"/>
    </row>
    <row r="41" spans="1:16" s="4" customFormat="1" ht="14.25" hidden="1">
      <c r="A41" s="4" t="s">
        <v>179</v>
      </c>
      <c r="B41" s="284">
        <v>0</v>
      </c>
      <c r="C41" s="284">
        <v>0</v>
      </c>
      <c r="D41" s="284">
        <v>0</v>
      </c>
      <c r="E41" s="284">
        <v>0</v>
      </c>
      <c r="F41" s="284"/>
      <c r="G41" s="287">
        <f>SUM(C41:F41)</f>
        <v>0</v>
      </c>
      <c r="H41" s="294"/>
      <c r="I41" s="294"/>
      <c r="J41" s="294"/>
      <c r="K41" s="294"/>
      <c r="L41" s="294"/>
      <c r="M41" s="294"/>
      <c r="N41" s="294"/>
      <c r="O41" s="294"/>
      <c r="P41" s="294"/>
    </row>
    <row r="42" spans="1:7" s="4" customFormat="1" ht="15" hidden="1">
      <c r="A42" s="4" t="s">
        <v>50</v>
      </c>
      <c r="B42" s="291">
        <f>SUM(B40:B41)</f>
        <v>0</v>
      </c>
      <c r="C42" s="291">
        <f>SUM(C40:C41)</f>
        <v>0</v>
      </c>
      <c r="D42" s="291">
        <f>SUM(D40:D41)</f>
        <v>0</v>
      </c>
      <c r="E42" s="285">
        <f>SUM(E40:E41)</f>
        <v>0</v>
      </c>
      <c r="F42" s="291">
        <f>SUM(F40:F41)</f>
        <v>0</v>
      </c>
      <c r="G42" s="295">
        <f>SUM(B42:F42)</f>
        <v>0</v>
      </c>
    </row>
    <row r="43" spans="2:7" s="273" customFormat="1" ht="15" hidden="1">
      <c r="B43" s="284"/>
      <c r="C43" s="284"/>
      <c r="D43" s="284"/>
      <c r="E43" s="284"/>
      <c r="F43" s="284"/>
      <c r="G43" s="292"/>
    </row>
    <row r="44" spans="1:7" s="273" customFormat="1" ht="19.5" customHeight="1" thickBot="1">
      <c r="A44" s="278" t="s">
        <v>68</v>
      </c>
      <c r="B44" s="291">
        <f aca="true" t="shared" si="6" ref="B44:G44">B25-B31+B37+B42</f>
        <v>7295452.989999997</v>
      </c>
      <c r="C44" s="291">
        <f t="shared" si="6"/>
        <v>-8460655.499999998</v>
      </c>
      <c r="D44" s="291">
        <f t="shared" si="6"/>
        <v>-1322659.0300000003</v>
      </c>
      <c r="E44" s="291">
        <f t="shared" si="6"/>
        <v>-89189.73000000001</v>
      </c>
      <c r="F44" s="291">
        <f t="shared" si="6"/>
        <v>-100453.31</v>
      </c>
      <c r="G44" s="324">
        <f t="shared" si="6"/>
        <v>-2677504.580000001</v>
      </c>
    </row>
    <row r="45" spans="2:7" s="273" customFormat="1" ht="15" thickTop="1">
      <c r="B45" s="284"/>
      <c r="C45" s="284"/>
      <c r="D45" s="284"/>
      <c r="E45" s="284"/>
      <c r="F45" s="284"/>
      <c r="G45" s="284"/>
    </row>
    <row r="46" spans="1:7" s="273" customFormat="1" ht="15">
      <c r="A46" s="296" t="s">
        <v>69</v>
      </c>
      <c r="B46" s="284"/>
      <c r="C46" s="284"/>
      <c r="D46" s="284"/>
      <c r="E46" s="284"/>
      <c r="F46" s="284"/>
      <c r="G46" s="284"/>
    </row>
    <row r="47" spans="1:7" s="273" customFormat="1" ht="14.25">
      <c r="A47" s="273" t="s">
        <v>22</v>
      </c>
      <c r="B47" s="284">
        <f>'Premiums YTD (pg 8)'!B18</f>
        <v>8257094</v>
      </c>
      <c r="C47" s="284">
        <f>'Premiums YTD (pg 8)'!C18</f>
        <v>519898</v>
      </c>
      <c r="D47" s="284">
        <f>'Premiums YTD (pg 8)'!D18</f>
        <v>0</v>
      </c>
      <c r="E47" s="284">
        <f>'Premiums YTD (pg 8)'!E18</f>
        <v>0</v>
      </c>
      <c r="F47" s="284">
        <f>'Premiums YTD (pg 8)'!F18</f>
        <v>0</v>
      </c>
      <c r="G47" s="284">
        <f>SUM(B47:F47)</f>
        <v>8776992</v>
      </c>
    </row>
    <row r="48" spans="1:7" s="273" customFormat="1" ht="14.25">
      <c r="A48" s="273" t="s">
        <v>70</v>
      </c>
      <c r="B48" s="284">
        <f>+'Losses Incurred YTD (pg 10)'!B18</f>
        <v>3816134.17</v>
      </c>
      <c r="C48" s="284">
        <f>+'Losses Incurred YTD (pg 10)'!C18</f>
        <v>2028971.7399999998</v>
      </c>
      <c r="D48" s="284">
        <f>'Losses Incurred YTD (pg 10)'!D18</f>
        <v>301939.86</v>
      </c>
      <c r="E48" s="284">
        <f>'Losses Incurred YTD (pg 10)'!E18</f>
        <v>112997</v>
      </c>
      <c r="F48" s="284">
        <f>'Losses Incurred YTD (pg 10)'!F18</f>
        <v>111357.03</v>
      </c>
      <c r="G48" s="284">
        <f>SUM(B48:F48)</f>
        <v>6371399.800000001</v>
      </c>
    </row>
    <row r="49" spans="1:7" s="273" customFormat="1" ht="14.25">
      <c r="A49" s="273" t="s">
        <v>71</v>
      </c>
      <c r="B49" s="284">
        <f>+'Loss Expenses YTD (pg 12)'!B18</f>
        <v>292484.68</v>
      </c>
      <c r="C49" s="284">
        <f>+'Loss Expenses YTD (pg 12)'!C18</f>
        <v>175400.34</v>
      </c>
      <c r="D49" s="284">
        <f>'Loss Expenses YTD (pg 12)'!D18</f>
        <v>31099.39</v>
      </c>
      <c r="E49" s="284">
        <f>'Loss Expenses YTD (pg 12)'!E18</f>
        <v>11638.54</v>
      </c>
      <c r="F49" s="284">
        <f>'Loss Expenses YTD (pg 12)'!F18</f>
        <v>11469.630000000001</v>
      </c>
      <c r="G49" s="284">
        <f>SUM(B49:F49)</f>
        <v>522092.58</v>
      </c>
    </row>
    <row r="50" spans="1:7" s="273" customFormat="1" ht="14.25">
      <c r="A50" s="273" t="s">
        <v>72</v>
      </c>
      <c r="B50" s="284">
        <f>'Earned Incurred YTD (pg 6)'!B42</f>
        <v>324856.71</v>
      </c>
      <c r="C50" s="284">
        <v>0</v>
      </c>
      <c r="D50" s="284">
        <v>0</v>
      </c>
      <c r="E50" s="77">
        <v>0</v>
      </c>
      <c r="F50" s="284">
        <f>'Premiums YTD (pg 8)'!F18</f>
        <v>0</v>
      </c>
      <c r="G50" s="284">
        <f>SUM(B50:F50)</f>
        <v>324856.71</v>
      </c>
    </row>
    <row r="51" spans="1:7" s="273" customFormat="1" ht="14.25">
      <c r="A51" s="273" t="s">
        <v>73</v>
      </c>
      <c r="B51" s="284">
        <f>'Earned Incurred YTD (pg 6)'!B33</f>
        <v>34740</v>
      </c>
      <c r="C51" s="284">
        <v>0</v>
      </c>
      <c r="D51" s="284">
        <v>0</v>
      </c>
      <c r="E51" s="77">
        <v>0</v>
      </c>
      <c r="F51" s="284">
        <f>'Premiums YTD (pg 8)'!F19</f>
        <v>0</v>
      </c>
      <c r="G51" s="284">
        <f>SUM(B51:F51)</f>
        <v>34740</v>
      </c>
    </row>
    <row r="52" spans="1:7" s="273" customFormat="1" ht="15.75" thickBot="1">
      <c r="A52" s="281" t="s">
        <v>50</v>
      </c>
      <c r="B52" s="285">
        <f aca="true" t="shared" si="7" ref="B52:G52">SUM(B47:B51)</f>
        <v>12725309.56</v>
      </c>
      <c r="C52" s="285">
        <f t="shared" si="7"/>
        <v>2724270.0799999996</v>
      </c>
      <c r="D52" s="285">
        <f t="shared" si="7"/>
        <v>333039.25</v>
      </c>
      <c r="E52" s="285">
        <f t="shared" si="7"/>
        <v>124635.54000000001</v>
      </c>
      <c r="F52" s="285">
        <f t="shared" si="7"/>
        <v>122826.66</v>
      </c>
      <c r="G52" s="324">
        <f t="shared" si="7"/>
        <v>16030081.090000002</v>
      </c>
    </row>
    <row r="53" spans="2:7" s="273" customFormat="1" ht="15" thickTop="1">
      <c r="B53" s="284"/>
      <c r="C53" s="284"/>
      <c r="D53" s="284"/>
      <c r="E53" s="284"/>
      <c r="F53" s="284"/>
      <c r="G53" s="284"/>
    </row>
    <row r="54" spans="1:7" s="273" customFormat="1" ht="15">
      <c r="A54" s="296" t="s">
        <v>74</v>
      </c>
      <c r="B54" s="297"/>
      <c r="C54" s="297"/>
      <c r="D54" s="297"/>
      <c r="E54" s="284"/>
      <c r="F54" s="284"/>
      <c r="G54" s="284"/>
    </row>
    <row r="55" spans="1:7" s="273" customFormat="1" ht="14.25">
      <c r="A55" s="273" t="s">
        <v>22</v>
      </c>
      <c r="B55" s="284">
        <f>+'Premiums YTD (pg 8)'!B24</f>
        <v>0</v>
      </c>
      <c r="C55" s="284">
        <f>+'Premiums YTD (pg 8)'!C24</f>
        <v>8315559</v>
      </c>
      <c r="D55" s="284">
        <f>+'Premiums YTD (pg 8)'!D24</f>
        <v>0</v>
      </c>
      <c r="E55" s="284">
        <v>0</v>
      </c>
      <c r="F55" s="284">
        <f>+'[2]Equity QTR'!$D$48</f>
        <v>0</v>
      </c>
      <c r="G55" s="284">
        <f>SUM(B55:F55)</f>
        <v>8315559</v>
      </c>
    </row>
    <row r="56" spans="1:7" s="273" customFormat="1" ht="14.25">
      <c r="A56" s="273" t="s">
        <v>70</v>
      </c>
      <c r="B56" s="284">
        <f>+'Losses Incurred YTD (pg 10)'!B24</f>
        <v>0</v>
      </c>
      <c r="C56" s="284">
        <f>+'Losses Incurred YTD (pg 10)'!C24</f>
        <v>3925343.4699999997</v>
      </c>
      <c r="D56" s="284">
        <f>+'Losses Incurred YTD (pg 10)'!D24</f>
        <v>1727311.2</v>
      </c>
      <c r="E56" s="284">
        <f>+'Losses Incurred YTD (pg 10)'!E24</f>
        <v>251894</v>
      </c>
      <c r="F56" s="284">
        <f>+'Losses Incurred YTD (pg 10)'!F24</f>
        <v>241870.03</v>
      </c>
      <c r="G56" s="284">
        <f>SUM(B56:F56)</f>
        <v>6146418.7</v>
      </c>
    </row>
    <row r="57" spans="1:7" s="273" customFormat="1" ht="14.25">
      <c r="A57" s="273" t="s">
        <v>75</v>
      </c>
      <c r="B57" s="284">
        <f>+'Loss Expenses YTD (pg 12)'!B24</f>
        <v>0</v>
      </c>
      <c r="C57" s="284">
        <f>+'Loss Expenses YTD (pg 12)'!C24</f>
        <v>304597.11</v>
      </c>
      <c r="D57" s="284">
        <f>+'Loss Expenses YTD (pg 12)'!D24</f>
        <v>196049.82</v>
      </c>
      <c r="E57" s="284">
        <f>+'Loss Expenses YTD (pg 12)'!E24</f>
        <v>28589.98</v>
      </c>
      <c r="F57" s="284">
        <f>+'Loss Expenses YTD (pg 12)'!F24</f>
        <v>27452.25</v>
      </c>
      <c r="G57" s="284">
        <f>SUM(B57:F57)</f>
        <v>556689.16</v>
      </c>
    </row>
    <row r="58" spans="1:7" s="273" customFormat="1" ht="14.25">
      <c r="A58" s="273" t="s">
        <v>72</v>
      </c>
      <c r="B58" s="284">
        <v>0</v>
      </c>
      <c r="C58" s="284">
        <f>+'Earned Incurred YTD (pg 6)'!B43</f>
        <v>486308.19</v>
      </c>
      <c r="D58" s="284">
        <v>0</v>
      </c>
      <c r="E58" s="284">
        <v>0</v>
      </c>
      <c r="F58" s="284">
        <f>+'[2]Equity QTR'!$D$51</f>
        <v>0</v>
      </c>
      <c r="G58" s="284">
        <f>SUM(B58:F58)</f>
        <v>486308.19</v>
      </c>
    </row>
    <row r="59" spans="1:7" s="273" customFormat="1" ht="14.25">
      <c r="A59" s="273" t="s">
        <v>73</v>
      </c>
      <c r="B59" s="284">
        <v>0</v>
      </c>
      <c r="C59" s="284">
        <f>+'Earned Incurred YTD (pg 6)'!B34</f>
        <v>44400</v>
      </c>
      <c r="D59" s="284">
        <v>0</v>
      </c>
      <c r="E59" s="284">
        <v>0</v>
      </c>
      <c r="F59" s="284">
        <f>+'[2]Equity QTR'!$D$52</f>
        <v>0</v>
      </c>
      <c r="G59" s="284">
        <f>SUM(B59:F59)</f>
        <v>44400</v>
      </c>
    </row>
    <row r="60" spans="1:7" s="273" customFormat="1" ht="15.75" thickBot="1">
      <c r="A60" s="273" t="s">
        <v>50</v>
      </c>
      <c r="B60" s="285">
        <f aca="true" t="shared" si="8" ref="B60:G60">SUM(B55:B59)</f>
        <v>0</v>
      </c>
      <c r="C60" s="285">
        <f t="shared" si="8"/>
        <v>13076207.769999998</v>
      </c>
      <c r="D60" s="285">
        <f t="shared" si="8"/>
        <v>1923361.02</v>
      </c>
      <c r="E60" s="285">
        <f t="shared" si="8"/>
        <v>280483.98</v>
      </c>
      <c r="F60" s="285">
        <f t="shared" si="8"/>
        <v>269322.28</v>
      </c>
      <c r="G60" s="324">
        <f t="shared" si="8"/>
        <v>15549375.049999999</v>
      </c>
    </row>
    <row r="61" spans="2:7" s="273" customFormat="1" ht="15" thickTop="1">
      <c r="B61" s="298"/>
      <c r="C61" s="298"/>
      <c r="D61" s="298"/>
      <c r="E61" s="77"/>
      <c r="F61" s="77"/>
      <c r="G61" s="77"/>
    </row>
    <row r="62" spans="1:7" s="301" customFormat="1" ht="15.75" thickBot="1">
      <c r="A62" s="299" t="s">
        <v>76</v>
      </c>
      <c r="B62" s="300">
        <f>B44-B52+B60</f>
        <v>-5429856.570000003</v>
      </c>
      <c r="C62" s="300">
        <f>C44-C52+C60</f>
        <v>1891282.1899999995</v>
      </c>
      <c r="D62" s="300">
        <f>D44-D52+D60</f>
        <v>267662.73999999976</v>
      </c>
      <c r="E62" s="300">
        <f>E44-E52+E60</f>
        <v>66658.70999999996</v>
      </c>
      <c r="F62" s="300">
        <f>F44-F52+F60</f>
        <v>46042.31000000003</v>
      </c>
      <c r="G62" s="300">
        <f>SUM(B62:F62)</f>
        <v>-3158210.620000004</v>
      </c>
    </row>
    <row r="63" spans="2:7" s="273" customFormat="1" ht="15" thickTop="1">
      <c r="B63" s="298"/>
      <c r="C63" s="298"/>
      <c r="D63" s="298"/>
      <c r="E63" s="77"/>
      <c r="F63" s="77"/>
      <c r="G63" s="77"/>
    </row>
    <row r="64" spans="2:7" s="273" customFormat="1" ht="14.25">
      <c r="B64" s="298"/>
      <c r="C64" s="298"/>
      <c r="D64" s="298"/>
      <c r="E64" s="77"/>
      <c r="F64" s="77"/>
      <c r="G64" s="77"/>
    </row>
    <row r="65" spans="2:7" s="273" customFormat="1" ht="14.25">
      <c r="B65" s="298"/>
      <c r="C65" s="298"/>
      <c r="D65" s="298"/>
      <c r="E65" s="77"/>
      <c r="F65" s="77"/>
      <c r="G65" s="77"/>
    </row>
    <row r="66" spans="2:7" s="273" customFormat="1" ht="14.25">
      <c r="B66" s="298"/>
      <c r="C66" s="298"/>
      <c r="D66" s="298"/>
      <c r="E66" s="77"/>
      <c r="F66" s="77"/>
      <c r="G66" s="77"/>
    </row>
    <row r="67" spans="2:7" s="273" customFormat="1" ht="14.25">
      <c r="B67" s="298"/>
      <c r="C67" s="298"/>
      <c r="D67" s="298"/>
      <c r="E67" s="77"/>
      <c r="F67" s="77"/>
      <c r="G67" s="77"/>
    </row>
    <row r="68" spans="2:7" s="273" customFormat="1" ht="14.25">
      <c r="B68" s="298"/>
      <c r="C68" s="298"/>
      <c r="D68" s="298"/>
      <c r="E68" s="77"/>
      <c r="F68" s="77"/>
      <c r="G68" s="77"/>
    </row>
    <row r="69" spans="2:7" s="273" customFormat="1" ht="14.25">
      <c r="B69" s="298"/>
      <c r="C69" s="298"/>
      <c r="D69" s="298"/>
      <c r="E69" s="77"/>
      <c r="F69" s="77"/>
      <c r="G69" s="77"/>
    </row>
    <row r="70" spans="2:7" s="273" customFormat="1" ht="14.25">
      <c r="B70" s="298"/>
      <c r="C70" s="298"/>
      <c r="D70" s="298"/>
      <c r="E70" s="77"/>
      <c r="F70" s="77"/>
      <c r="G70" s="77"/>
    </row>
    <row r="71" spans="2:7" s="273" customFormat="1" ht="14.25">
      <c r="B71" s="298"/>
      <c r="C71" s="298"/>
      <c r="D71" s="298"/>
      <c r="E71" s="77"/>
      <c r="F71" s="77"/>
      <c r="G71" s="77"/>
    </row>
    <row r="72" spans="2:7" s="273" customFormat="1" ht="14.25">
      <c r="B72" s="298"/>
      <c r="C72" s="298"/>
      <c r="D72" s="298"/>
      <c r="E72" s="77"/>
      <c r="F72" s="77"/>
      <c r="G72" s="77"/>
    </row>
    <row r="73" spans="2:7" s="273" customFormat="1" ht="14.25">
      <c r="B73" s="298"/>
      <c r="C73" s="298"/>
      <c r="D73" s="298"/>
      <c r="E73" s="77"/>
      <c r="F73" s="77"/>
      <c r="G73" s="77"/>
    </row>
    <row r="74" spans="2:7" s="273" customFormat="1" ht="14.25">
      <c r="B74" s="298"/>
      <c r="C74" s="298"/>
      <c r="D74" s="298"/>
      <c r="E74" s="77"/>
      <c r="F74" s="77"/>
      <c r="G74" s="77"/>
    </row>
    <row r="75" spans="2:7" s="273" customFormat="1" ht="14.25">
      <c r="B75" s="298"/>
      <c r="C75" s="298"/>
      <c r="D75" s="298"/>
      <c r="E75" s="77"/>
      <c r="F75" s="77"/>
      <c r="G75" s="77"/>
    </row>
    <row r="76" spans="2:7" s="273" customFormat="1" ht="14.25">
      <c r="B76" s="298"/>
      <c r="C76" s="298"/>
      <c r="D76" s="298"/>
      <c r="E76" s="77"/>
      <c r="F76" s="77"/>
      <c r="G76" s="77"/>
    </row>
    <row r="77" spans="2:7" s="273" customFormat="1" ht="14.25">
      <c r="B77" s="298"/>
      <c r="C77" s="298"/>
      <c r="D77" s="298"/>
      <c r="E77" s="77"/>
      <c r="F77" s="77"/>
      <c r="G77" s="77"/>
    </row>
    <row r="78" spans="2:7" s="273" customFormat="1" ht="14.25">
      <c r="B78" s="298"/>
      <c r="C78" s="298"/>
      <c r="D78" s="298"/>
      <c r="E78" s="77"/>
      <c r="F78" s="77"/>
      <c r="G78" s="77"/>
    </row>
    <row r="79" spans="2:7" s="273" customFormat="1" ht="14.25">
      <c r="B79" s="298"/>
      <c r="C79" s="298"/>
      <c r="D79" s="298"/>
      <c r="E79" s="77"/>
      <c r="F79" s="77"/>
      <c r="G79" s="77"/>
    </row>
    <row r="80" spans="2:7" s="273" customFormat="1" ht="14.25">
      <c r="B80" s="298"/>
      <c r="C80" s="298"/>
      <c r="D80" s="298"/>
      <c r="E80" s="77"/>
      <c r="F80" s="77"/>
      <c r="G80" s="77"/>
    </row>
    <row r="81" spans="2:7" s="273" customFormat="1" ht="14.25">
      <c r="B81" s="298"/>
      <c r="C81" s="298"/>
      <c r="D81" s="298"/>
      <c r="E81" s="77"/>
      <c r="F81" s="77"/>
      <c r="G81" s="77"/>
    </row>
    <row r="82" spans="2:7" s="273" customFormat="1" ht="14.25">
      <c r="B82" s="298"/>
      <c r="C82" s="298"/>
      <c r="D82" s="298"/>
      <c r="E82" s="77"/>
      <c r="F82" s="77"/>
      <c r="G82" s="77"/>
    </row>
    <row r="83" spans="2:7" s="273" customFormat="1" ht="14.25">
      <c r="B83" s="298"/>
      <c r="C83" s="298"/>
      <c r="D83" s="298"/>
      <c r="E83" s="77"/>
      <c r="F83" s="77"/>
      <c r="G83" s="77"/>
    </row>
    <row r="84" spans="2:7" s="273" customFormat="1" ht="14.25">
      <c r="B84" s="298"/>
      <c r="C84" s="298"/>
      <c r="D84" s="298"/>
      <c r="E84" s="77"/>
      <c r="F84" s="77"/>
      <c r="G84" s="77"/>
    </row>
    <row r="85" spans="2:7" s="273" customFormat="1" ht="14.25">
      <c r="B85" s="298"/>
      <c r="C85" s="298"/>
      <c r="D85" s="298"/>
      <c r="E85" s="77"/>
      <c r="F85" s="77"/>
      <c r="G85" s="77"/>
    </row>
    <row r="86" spans="2:7" s="273" customFormat="1" ht="14.25">
      <c r="B86" s="298"/>
      <c r="C86" s="298"/>
      <c r="D86" s="298"/>
      <c r="E86" s="77"/>
      <c r="F86" s="77"/>
      <c r="G86" s="77"/>
    </row>
    <row r="87" spans="2:7" s="273" customFormat="1" ht="14.25">
      <c r="B87" s="298"/>
      <c r="C87" s="298"/>
      <c r="D87" s="298"/>
      <c r="E87" s="77"/>
      <c r="F87" s="77"/>
      <c r="G87" s="77"/>
    </row>
    <row r="88" spans="2:7" s="273" customFormat="1" ht="14.25">
      <c r="B88" s="298"/>
      <c r="C88" s="298"/>
      <c r="D88" s="298"/>
      <c r="E88" s="77"/>
      <c r="F88" s="77"/>
      <c r="G88" s="77"/>
    </row>
    <row r="89" spans="2:7" s="273" customFormat="1" ht="14.25">
      <c r="B89" s="298"/>
      <c r="C89" s="298"/>
      <c r="D89" s="298"/>
      <c r="E89" s="77"/>
      <c r="F89" s="77"/>
      <c r="G89" s="77"/>
    </row>
    <row r="90" spans="2:7" s="273" customFormat="1" ht="14.25">
      <c r="B90" s="298"/>
      <c r="C90" s="298"/>
      <c r="D90" s="298"/>
      <c r="E90" s="77"/>
      <c r="F90" s="77"/>
      <c r="G90" s="77"/>
    </row>
    <row r="91" spans="2:7" s="273" customFormat="1" ht="14.25">
      <c r="B91" s="298"/>
      <c r="C91" s="298"/>
      <c r="D91" s="298"/>
      <c r="E91" s="77"/>
      <c r="F91" s="77"/>
      <c r="G91" s="77"/>
    </row>
    <row r="92" spans="2:7" s="273" customFormat="1" ht="14.25">
      <c r="B92" s="298"/>
      <c r="C92" s="298"/>
      <c r="D92" s="298"/>
      <c r="E92" s="77"/>
      <c r="F92" s="77"/>
      <c r="G92" s="77"/>
    </row>
    <row r="93" spans="2:7" s="273" customFormat="1" ht="14.25">
      <c r="B93" s="298"/>
      <c r="C93" s="298"/>
      <c r="D93" s="298"/>
      <c r="E93" s="77"/>
      <c r="F93" s="77"/>
      <c r="G93" s="77"/>
    </row>
    <row r="94" spans="2:7" s="273" customFormat="1" ht="14.25">
      <c r="B94" s="298"/>
      <c r="C94" s="298"/>
      <c r="D94" s="298"/>
      <c r="E94" s="77"/>
      <c r="F94" s="77"/>
      <c r="G94" s="77"/>
    </row>
    <row r="95" spans="2:7" s="273" customFormat="1" ht="14.25">
      <c r="B95" s="298"/>
      <c r="C95" s="298"/>
      <c r="D95" s="298"/>
      <c r="E95" s="77"/>
      <c r="F95" s="77"/>
      <c r="G95" s="77"/>
    </row>
    <row r="96" spans="2:7" s="273" customFormat="1" ht="14.25">
      <c r="B96" s="298"/>
      <c r="C96" s="298"/>
      <c r="D96" s="298"/>
      <c r="E96" s="77"/>
      <c r="F96" s="77"/>
      <c r="G96" s="77"/>
    </row>
    <row r="97" spans="2:7" s="273" customFormat="1" ht="14.25">
      <c r="B97" s="298"/>
      <c r="C97" s="298"/>
      <c r="D97" s="298"/>
      <c r="E97" s="77"/>
      <c r="F97" s="77"/>
      <c r="G97" s="77"/>
    </row>
    <row r="98" spans="2:7" s="273" customFormat="1" ht="14.25">
      <c r="B98" s="298"/>
      <c r="C98" s="298"/>
      <c r="D98" s="298"/>
      <c r="E98" s="77"/>
      <c r="F98" s="77"/>
      <c r="G98" s="77"/>
    </row>
    <row r="99" spans="2:7" s="273" customFormat="1" ht="14.25">
      <c r="B99" s="298"/>
      <c r="C99" s="298"/>
      <c r="D99" s="298"/>
      <c r="E99" s="77"/>
      <c r="F99" s="77"/>
      <c r="G99" s="77"/>
    </row>
    <row r="100" spans="2:7" s="273" customFormat="1" ht="14.25">
      <c r="B100" s="298"/>
      <c r="C100" s="298"/>
      <c r="D100" s="298"/>
      <c r="E100" s="77"/>
      <c r="F100" s="77"/>
      <c r="G100" s="77"/>
    </row>
    <row r="101" spans="2:7" s="273" customFormat="1" ht="14.25">
      <c r="B101" s="298"/>
      <c r="C101" s="298"/>
      <c r="D101" s="298"/>
      <c r="E101" s="77"/>
      <c r="F101" s="77"/>
      <c r="G101" s="77"/>
    </row>
    <row r="102" spans="2:7" s="273" customFormat="1" ht="14.25">
      <c r="B102" s="298"/>
      <c r="C102" s="298"/>
      <c r="D102" s="298"/>
      <c r="E102" s="77"/>
      <c r="F102" s="77"/>
      <c r="G102" s="77"/>
    </row>
    <row r="103" spans="2:7" s="273" customFormat="1" ht="14.25">
      <c r="B103" s="298"/>
      <c r="C103" s="298"/>
      <c r="D103" s="298"/>
      <c r="E103" s="77"/>
      <c r="F103" s="77"/>
      <c r="G103" s="77"/>
    </row>
    <row r="104" spans="2:7" s="273" customFormat="1" ht="14.25">
      <c r="B104" s="298"/>
      <c r="C104" s="298"/>
      <c r="D104" s="298"/>
      <c r="E104" s="77"/>
      <c r="F104" s="77"/>
      <c r="G104" s="77"/>
    </row>
    <row r="105" spans="2:7" s="273" customFormat="1" ht="14.25">
      <c r="B105" s="298"/>
      <c r="C105" s="298"/>
      <c r="D105" s="298"/>
      <c r="E105" s="77"/>
      <c r="F105" s="77"/>
      <c r="G105" s="77"/>
    </row>
    <row r="106" spans="2:7" s="273" customFormat="1" ht="14.25">
      <c r="B106" s="298"/>
      <c r="C106" s="298"/>
      <c r="D106" s="298"/>
      <c r="E106" s="77"/>
      <c r="F106" s="77"/>
      <c r="G106" s="77"/>
    </row>
    <row r="107" spans="2:7" s="273" customFormat="1" ht="14.25">
      <c r="B107" s="298"/>
      <c r="C107" s="298"/>
      <c r="D107" s="298"/>
      <c r="E107" s="77"/>
      <c r="F107" s="77"/>
      <c r="G107" s="77"/>
    </row>
    <row r="108" spans="2:7" s="273" customFormat="1" ht="14.25">
      <c r="B108" s="298"/>
      <c r="C108" s="298"/>
      <c r="D108" s="298"/>
      <c r="E108" s="77"/>
      <c r="F108" s="77"/>
      <c r="G108" s="77"/>
    </row>
    <row r="109" spans="2:7" s="273" customFormat="1" ht="14.25">
      <c r="B109" s="298"/>
      <c r="C109" s="298"/>
      <c r="D109" s="298"/>
      <c r="E109" s="77"/>
      <c r="F109" s="77"/>
      <c r="G109" s="77"/>
    </row>
    <row r="110" spans="2:7" s="273" customFormat="1" ht="14.25">
      <c r="B110" s="298"/>
      <c r="C110" s="298"/>
      <c r="D110" s="298"/>
      <c r="E110" s="77"/>
      <c r="F110" s="77"/>
      <c r="G110" s="77"/>
    </row>
    <row r="111" spans="2:7" s="273" customFormat="1" ht="14.25">
      <c r="B111" s="298"/>
      <c r="C111" s="298"/>
      <c r="D111" s="298"/>
      <c r="E111" s="77"/>
      <c r="F111" s="77"/>
      <c r="G111" s="77"/>
    </row>
    <row r="112" spans="2:7" s="273" customFormat="1" ht="14.25">
      <c r="B112" s="298"/>
      <c r="C112" s="298"/>
      <c r="D112" s="298"/>
      <c r="E112" s="77"/>
      <c r="F112" s="77"/>
      <c r="G112" s="77"/>
    </row>
    <row r="113" spans="2:7" s="273" customFormat="1" ht="14.25">
      <c r="B113" s="298"/>
      <c r="C113" s="298"/>
      <c r="D113" s="298"/>
      <c r="E113" s="77"/>
      <c r="F113" s="77"/>
      <c r="G113" s="77"/>
    </row>
    <row r="114" spans="2:7" s="273" customFormat="1" ht="14.25">
      <c r="B114" s="298"/>
      <c r="C114" s="298"/>
      <c r="D114" s="298"/>
      <c r="E114" s="77"/>
      <c r="F114" s="77"/>
      <c r="G114" s="77"/>
    </row>
    <row r="115" spans="2:7" s="273" customFormat="1" ht="14.25">
      <c r="B115" s="298"/>
      <c r="C115" s="298"/>
      <c r="D115" s="298"/>
      <c r="E115" s="77"/>
      <c r="F115" s="77"/>
      <c r="G115" s="77"/>
    </row>
    <row r="116" spans="2:7" s="273" customFormat="1" ht="14.25">
      <c r="B116" s="298"/>
      <c r="C116" s="298"/>
      <c r="D116" s="298"/>
      <c r="E116" s="77"/>
      <c r="F116" s="77"/>
      <c r="G116" s="77"/>
    </row>
    <row r="117" spans="2:7" s="273" customFormat="1" ht="14.25">
      <c r="B117" s="298"/>
      <c r="C117" s="298"/>
      <c r="D117" s="298"/>
      <c r="E117" s="77"/>
      <c r="F117" s="77"/>
      <c r="G117" s="77"/>
    </row>
  </sheetData>
  <mergeCells count="4">
    <mergeCell ref="A1:G1"/>
    <mergeCell ref="A2:G2"/>
    <mergeCell ref="A3:G3"/>
    <mergeCell ref="A4:G4"/>
  </mergeCells>
  <printOptions horizontalCentered="1"/>
  <pageMargins left="0.25" right="0.25" top="0.75" bottom="0.5" header="0.5" footer="0"/>
  <pageSetup horizontalDpi="600" verticalDpi="600" orientation="portrait" scale="75" r:id="rId1"/>
  <headerFooter alignWithMargins="0">
    <oddFooter>&amp;C&amp;"Century Schoolbook,Regular"Page 4&amp;"Arial,Regular"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61"/>
  <sheetViews>
    <sheetView zoomScale="75" zoomScaleNormal="75" workbookViewId="0" topLeftCell="A47">
      <selection activeCell="A5" sqref="A5:D5"/>
    </sheetView>
  </sheetViews>
  <sheetFormatPr defaultColWidth="9.140625" defaultRowHeight="12.75"/>
  <cols>
    <col min="1" max="1" width="55.7109375" style="19" customWidth="1"/>
    <col min="2" max="4" width="19.7109375" style="185" customWidth="1"/>
    <col min="5" max="5" width="14.57421875" style="94" customWidth="1"/>
    <col min="6" max="6" width="12.00390625" style="19" bestFit="1" customWidth="1"/>
    <col min="7" max="16384" width="9.140625" style="19" customWidth="1"/>
  </cols>
  <sheetData>
    <row r="1" spans="1:5" s="106" customFormat="1" ht="27" customHeight="1">
      <c r="A1" s="336" t="s">
        <v>8</v>
      </c>
      <c r="B1" s="336"/>
      <c r="C1" s="336"/>
      <c r="D1" s="336"/>
      <c r="E1" s="105"/>
    </row>
    <row r="2" spans="1:5" s="27" customFormat="1" ht="18" customHeight="1">
      <c r="A2" s="337"/>
      <c r="B2" s="337"/>
      <c r="C2" s="337"/>
      <c r="D2" s="337"/>
      <c r="E2" s="93"/>
    </row>
    <row r="3" spans="1:5" s="27" customFormat="1" ht="15.75">
      <c r="A3" s="333" t="s">
        <v>192</v>
      </c>
      <c r="B3" s="333"/>
      <c r="C3" s="333"/>
      <c r="D3" s="333"/>
      <c r="E3" s="93"/>
    </row>
    <row r="4" spans="1:5" s="27" customFormat="1" ht="15.75">
      <c r="A4" s="333" t="s">
        <v>77</v>
      </c>
      <c r="B4" s="333"/>
      <c r="C4" s="333"/>
      <c r="D4" s="333"/>
      <c r="E4" s="93"/>
    </row>
    <row r="5" spans="1:5" s="27" customFormat="1" ht="15.75">
      <c r="A5" s="333" t="str">
        <f>+'Equity QTR (pg 3)'!A4</f>
        <v>QTD PERIOD ENDED SEPTEMBER 30, 2002</v>
      </c>
      <c r="B5" s="333"/>
      <c r="C5" s="333"/>
      <c r="D5" s="333"/>
      <c r="E5" s="93"/>
    </row>
    <row r="6" spans="1:5" s="27" customFormat="1" ht="15" customHeight="1">
      <c r="A6" s="18"/>
      <c r="B6" s="308"/>
      <c r="C6" s="308"/>
      <c r="D6" s="308"/>
      <c r="E6" s="93"/>
    </row>
    <row r="7" spans="1:5" s="15" customFormat="1" ht="15" customHeight="1">
      <c r="A7" s="263"/>
      <c r="B7" s="159"/>
      <c r="C7" s="159"/>
      <c r="D7" s="159"/>
      <c r="E7" s="87"/>
    </row>
    <row r="8" spans="1:5" s="15" customFormat="1" ht="15">
      <c r="A8" s="264" t="s">
        <v>78</v>
      </c>
      <c r="B8" s="181" t="s">
        <v>160</v>
      </c>
      <c r="C8" s="186"/>
      <c r="D8" s="189"/>
      <c r="E8" s="87"/>
    </row>
    <row r="9" spans="1:5" s="15" customFormat="1" ht="15">
      <c r="A9" s="264"/>
      <c r="B9" s="182" t="s">
        <v>181</v>
      </c>
      <c r="C9" s="187"/>
      <c r="D9" s="190"/>
      <c r="E9" s="87"/>
    </row>
    <row r="10" spans="1:5" s="15" customFormat="1" ht="15">
      <c r="A10" s="83"/>
      <c r="B10" s="205" t="s">
        <v>17</v>
      </c>
      <c r="C10" s="209"/>
      <c r="D10" s="210"/>
      <c r="E10" s="87"/>
    </row>
    <row r="11" spans="1:5" s="15" customFormat="1" ht="15">
      <c r="A11" s="84" t="s">
        <v>79</v>
      </c>
      <c r="B11" s="206"/>
      <c r="C11" s="240">
        <f>'Premiums QTD (pg 7)'!G12</f>
        <v>4431876</v>
      </c>
      <c r="D11" s="191"/>
      <c r="E11" s="87"/>
    </row>
    <row r="12" spans="1:5" s="15" customFormat="1" ht="15">
      <c r="A12" s="84"/>
      <c r="B12" s="206"/>
      <c r="C12" s="77"/>
      <c r="D12" s="191"/>
      <c r="E12" s="87"/>
    </row>
    <row r="13" spans="1:5" s="15" customFormat="1" ht="14.25">
      <c r="A13" s="85" t="s">
        <v>80</v>
      </c>
      <c r="B13" s="206">
        <f>+'Premiums QTD (pg 7)'!G18</f>
        <v>8776992</v>
      </c>
      <c r="C13" s="70"/>
      <c r="D13" s="191"/>
      <c r="E13" s="87"/>
    </row>
    <row r="14" spans="1:5" s="15" customFormat="1" ht="14.25">
      <c r="A14" s="85" t="s">
        <v>81</v>
      </c>
      <c r="B14" s="207">
        <f>+'Premiums QTD (pg 7)'!G24</f>
        <v>8681288</v>
      </c>
      <c r="C14" s="70"/>
      <c r="D14" s="191"/>
      <c r="E14" s="87"/>
    </row>
    <row r="15" spans="1:5" s="15" customFormat="1" ht="15" customHeight="1">
      <c r="A15" s="85" t="s">
        <v>82</v>
      </c>
      <c r="B15" s="206"/>
      <c r="C15" s="183">
        <f>B14-B13</f>
        <v>-95704</v>
      </c>
      <c r="D15" s="191"/>
      <c r="E15" s="87"/>
    </row>
    <row r="16" spans="1:5" s="15" customFormat="1" ht="15" customHeight="1">
      <c r="A16" s="84" t="s">
        <v>83</v>
      </c>
      <c r="B16" s="206"/>
      <c r="C16" s="70"/>
      <c r="D16" s="241">
        <f>C11+C15</f>
        <v>4336172</v>
      </c>
      <c r="E16" s="73"/>
    </row>
    <row r="17" spans="1:5" s="15" customFormat="1" ht="14.25">
      <c r="A17" s="85" t="s">
        <v>84</v>
      </c>
      <c r="B17" s="206"/>
      <c r="C17" s="70">
        <f>+'[1]TB09-30-02(Final)'!E354</f>
        <v>3171386.8300000005</v>
      </c>
      <c r="D17" s="191"/>
      <c r="E17" s="87"/>
    </row>
    <row r="18" spans="1:5" s="15" customFormat="1" ht="14.25">
      <c r="A18" s="85" t="s">
        <v>171</v>
      </c>
      <c r="B18" s="206"/>
      <c r="C18" s="183">
        <f>-'[1]TB09-30-02(Final)'!E377</f>
        <v>99998.13999999998</v>
      </c>
      <c r="D18" s="191"/>
      <c r="E18" s="87"/>
    </row>
    <row r="19" spans="1:5" s="15" customFormat="1" ht="15">
      <c r="A19" s="84" t="s">
        <v>86</v>
      </c>
      <c r="B19" s="206"/>
      <c r="C19" s="70">
        <f>C17-C18</f>
        <v>3071388.6900000004</v>
      </c>
      <c r="D19" s="191"/>
      <c r="E19" s="87"/>
    </row>
    <row r="20" spans="1:5" s="15" customFormat="1" ht="14.25">
      <c r="A20" s="85" t="s">
        <v>87</v>
      </c>
      <c r="B20" s="206">
        <f>'Losses Incurred QTR (pg 9)'!G18</f>
        <v>6371399.8</v>
      </c>
      <c r="C20" s="70" t="s">
        <v>17</v>
      </c>
      <c r="D20" s="191"/>
      <c r="E20" s="87"/>
    </row>
    <row r="21" spans="1:5" s="15" customFormat="1" ht="14.25">
      <c r="A21" s="85" t="s">
        <v>88</v>
      </c>
      <c r="B21" s="207">
        <f>+'Losses Incurred QTR (pg 9)'!G24</f>
        <v>5776424.130000001</v>
      </c>
      <c r="C21" s="70"/>
      <c r="D21" s="191"/>
      <c r="E21" s="87"/>
    </row>
    <row r="22" spans="1:5" s="15" customFormat="1" ht="14.25">
      <c r="A22" s="85" t="s">
        <v>89</v>
      </c>
      <c r="B22" s="208"/>
      <c r="C22" s="183">
        <f>B20-B21</f>
        <v>594975.669999999</v>
      </c>
      <c r="D22" s="191"/>
      <c r="E22" s="87"/>
    </row>
    <row r="23" spans="1:6" s="15" customFormat="1" ht="15">
      <c r="A23" s="84" t="s">
        <v>90</v>
      </c>
      <c r="B23" s="206"/>
      <c r="C23" s="70"/>
      <c r="D23" s="191">
        <f>C19+C22</f>
        <v>3666364.3599999994</v>
      </c>
      <c r="E23" s="73"/>
      <c r="F23" s="65"/>
    </row>
    <row r="24" spans="1:5" s="15" customFormat="1" ht="14.25">
      <c r="A24" s="85" t="s">
        <v>91</v>
      </c>
      <c r="B24" s="206"/>
      <c r="C24" s="70">
        <f>+'[1]TB09-30-02(Final)'!E444</f>
        <v>252202.73</v>
      </c>
      <c r="D24" s="191"/>
      <c r="E24" s="87"/>
    </row>
    <row r="25" spans="1:5" s="15" customFormat="1" ht="14.25">
      <c r="A25" s="85" t="s">
        <v>92</v>
      </c>
      <c r="B25" s="206"/>
      <c r="C25" s="183">
        <f>+'[1]LEP-QTD-p16'!F49</f>
        <v>100192.73</v>
      </c>
      <c r="D25" s="191"/>
      <c r="E25" s="87"/>
    </row>
    <row r="26" spans="1:5" s="15" customFormat="1" ht="15">
      <c r="A26" s="84" t="s">
        <v>93</v>
      </c>
      <c r="B26" s="206"/>
      <c r="C26" s="70">
        <f>C24+C25</f>
        <v>352395.46</v>
      </c>
      <c r="D26" s="191"/>
      <c r="E26" s="87"/>
    </row>
    <row r="27" spans="1:5" s="15" customFormat="1" ht="14.25">
      <c r="A27" s="85" t="s">
        <v>94</v>
      </c>
      <c r="B27" s="206">
        <f>'Loss Expenses QTR (pg 11)'!G18</f>
        <v>522092.58</v>
      </c>
      <c r="C27" s="70"/>
      <c r="D27" s="191"/>
      <c r="E27" s="87"/>
    </row>
    <row r="28" spans="1:5" s="15" customFormat="1" ht="14.25">
      <c r="A28" s="85" t="s">
        <v>95</v>
      </c>
      <c r="B28" s="207">
        <f>+'Loss Expenses QTR (pg 11)'!G24</f>
        <v>463259.28</v>
      </c>
      <c r="C28" s="70"/>
      <c r="D28" s="191"/>
      <c r="E28" s="87"/>
    </row>
    <row r="29" spans="1:5" s="15" customFormat="1" ht="14.25">
      <c r="A29" s="85" t="s">
        <v>96</v>
      </c>
      <c r="B29" s="206"/>
      <c r="C29" s="183">
        <f>B27-B28</f>
        <v>58833.29999999999</v>
      </c>
      <c r="D29" s="191"/>
      <c r="E29" s="87"/>
    </row>
    <row r="30" spans="1:6" s="15" customFormat="1" ht="15">
      <c r="A30" s="84" t="s">
        <v>97</v>
      </c>
      <c r="B30" s="206"/>
      <c r="C30" s="70"/>
      <c r="D30" s="192">
        <f>C26+C29</f>
        <v>411228.76</v>
      </c>
      <c r="E30" s="73"/>
      <c r="F30" s="65"/>
    </row>
    <row r="31" spans="1:5" s="15" customFormat="1" ht="15">
      <c r="A31" s="84" t="s">
        <v>98</v>
      </c>
      <c r="B31" s="206"/>
      <c r="C31" s="70"/>
      <c r="D31" s="242">
        <f>D23+D30</f>
        <v>4077593.119999999</v>
      </c>
      <c r="E31" s="87"/>
    </row>
    <row r="32" spans="1:6" s="15" customFormat="1" ht="14.25">
      <c r="A32" s="85" t="s">
        <v>99</v>
      </c>
      <c r="B32" s="206"/>
      <c r="C32" s="70">
        <v>0</v>
      </c>
      <c r="D32" s="191"/>
      <c r="E32" s="73"/>
      <c r="F32" s="65"/>
    </row>
    <row r="33" spans="1:5" s="15" customFormat="1" ht="14.25">
      <c r="A33" s="85" t="s">
        <v>100</v>
      </c>
      <c r="B33" s="206">
        <f>-'[1]TB09-30-02 (Pre)'!F188</f>
        <v>34740</v>
      </c>
      <c r="C33" s="70"/>
      <c r="D33" s="191"/>
      <c r="E33" s="87"/>
    </row>
    <row r="34" spans="1:5" s="15" customFormat="1" ht="14.25">
      <c r="A34" s="85" t="s">
        <v>101</v>
      </c>
      <c r="B34" s="207">
        <v>23160</v>
      </c>
      <c r="C34" s="70" t="s">
        <v>17</v>
      </c>
      <c r="D34" s="191"/>
      <c r="E34" s="87"/>
    </row>
    <row r="35" spans="1:5" s="15" customFormat="1" ht="14.25">
      <c r="A35" s="85" t="s">
        <v>102</v>
      </c>
      <c r="B35" s="206"/>
      <c r="C35" s="183">
        <f>B33-B34</f>
        <v>11580</v>
      </c>
      <c r="D35" s="191"/>
      <c r="E35" s="87"/>
    </row>
    <row r="36" spans="1:5" s="15" customFormat="1" ht="14.25" hidden="1">
      <c r="A36" s="85"/>
      <c r="B36" s="206"/>
      <c r="C36" s="70"/>
      <c r="D36" s="191"/>
      <c r="E36" s="87"/>
    </row>
    <row r="37" spans="1:6" s="15" customFormat="1" ht="15">
      <c r="A37" s="84" t="s">
        <v>103</v>
      </c>
      <c r="B37" s="206"/>
      <c r="C37" s="70" t="s">
        <v>17</v>
      </c>
      <c r="D37" s="191">
        <f>C32+C35+C36</f>
        <v>11580</v>
      </c>
      <c r="E37" s="73"/>
      <c r="F37" s="65"/>
    </row>
    <row r="38" spans="1:5" s="15" customFormat="1" ht="15" customHeight="1">
      <c r="A38" s="85" t="s">
        <v>104</v>
      </c>
      <c r="B38" s="206"/>
      <c r="C38" s="70">
        <f>+'[1]TB09-30-02(Final)'!E550</f>
        <v>404349.55000000005</v>
      </c>
      <c r="D38" s="194"/>
      <c r="E38" s="73"/>
    </row>
    <row r="39" spans="1:5" s="15" customFormat="1" ht="13.5" customHeight="1">
      <c r="A39" s="85" t="s">
        <v>180</v>
      </c>
      <c r="B39" s="206"/>
      <c r="C39" s="70">
        <f>+'[1]TB09-30-02(Final)'!E554+'[1]TB09-30-02(Final)'!E558+'[1]TB09-30-02 (Pre)'!E591</f>
        <v>90494.22</v>
      </c>
      <c r="D39" s="191"/>
      <c r="E39" s="73"/>
    </row>
    <row r="40" spans="1:6" s="15" customFormat="1" ht="13.5" customHeight="1">
      <c r="A40" s="85" t="s">
        <v>105</v>
      </c>
      <c r="B40" s="206"/>
      <c r="C40" s="183">
        <f>+'[1]TB09-30-02(Final)'!E912-'Earned Incurred QTD (pg 5)'!C44</f>
        <v>847803.5500000003</v>
      </c>
      <c r="D40" s="239"/>
      <c r="E40" s="87"/>
      <c r="F40" s="73"/>
    </row>
    <row r="41" spans="1:6" s="15" customFormat="1" ht="15">
      <c r="A41" s="84" t="s">
        <v>106</v>
      </c>
      <c r="B41" s="206"/>
      <c r="C41" s="70">
        <f>SUM(C38:C40)</f>
        <v>1342647.3200000003</v>
      </c>
      <c r="D41" s="191"/>
      <c r="E41" s="87"/>
      <c r="F41" s="68"/>
    </row>
    <row r="42" spans="1:5" s="15" customFormat="1" ht="14.25">
      <c r="A42" s="85" t="s">
        <v>107</v>
      </c>
      <c r="B42" s="206">
        <f>-'[1]TB09-30-02(Final)'!G205</f>
        <v>324856.71</v>
      </c>
      <c r="C42" s="70"/>
      <c r="D42" s="191"/>
      <c r="E42" s="87"/>
    </row>
    <row r="43" spans="1:5" s="15" customFormat="1" ht="14.25">
      <c r="A43" s="85" t="s">
        <v>108</v>
      </c>
      <c r="B43" s="207">
        <v>403978.49</v>
      </c>
      <c r="C43" s="70" t="s">
        <v>17</v>
      </c>
      <c r="D43" s="191"/>
      <c r="E43" s="87"/>
    </row>
    <row r="44" spans="1:5" s="15" customFormat="1" ht="14.25">
      <c r="A44" s="85" t="s">
        <v>109</v>
      </c>
      <c r="B44" s="206"/>
      <c r="C44" s="183">
        <f>B42-B43</f>
        <v>-79121.77999999997</v>
      </c>
      <c r="D44" s="191"/>
      <c r="E44" s="87"/>
    </row>
    <row r="45" spans="1:6" s="15" customFormat="1" ht="15">
      <c r="A45" s="84" t="s">
        <v>114</v>
      </c>
      <c r="B45" s="206"/>
      <c r="C45" s="70"/>
      <c r="D45" s="192">
        <f>C41+C44</f>
        <v>1263525.5400000003</v>
      </c>
      <c r="E45" s="73"/>
      <c r="F45" s="73"/>
    </row>
    <row r="46" spans="1:6" s="15" customFormat="1" ht="15">
      <c r="A46" s="84" t="s">
        <v>115</v>
      </c>
      <c r="B46" s="206"/>
      <c r="C46" s="70"/>
      <c r="D46" s="212">
        <f>SUM(D31:D45)</f>
        <v>5352698.659999999</v>
      </c>
      <c r="E46" s="73"/>
      <c r="F46" s="68"/>
    </row>
    <row r="47" spans="1:6" s="15" customFormat="1" ht="15">
      <c r="A47" s="84" t="s">
        <v>155</v>
      </c>
      <c r="B47" s="206"/>
      <c r="C47" s="70"/>
      <c r="D47" s="216">
        <f>D16-D46</f>
        <v>-1016526.6599999992</v>
      </c>
      <c r="F47" s="73"/>
    </row>
    <row r="48" spans="1:4" s="15" customFormat="1" ht="15">
      <c r="A48" s="85" t="s">
        <v>177</v>
      </c>
      <c r="B48" s="206"/>
      <c r="C48" s="70">
        <f>-'[1]TB09-30-02(Final)'!E335-'Earned Incurred QTD (pg 5)'!C51</f>
        <v>53001.84000000001</v>
      </c>
      <c r="D48" s="193"/>
    </row>
    <row r="49" spans="1:5" s="15" customFormat="1" ht="14.25">
      <c r="A49" s="85" t="s">
        <v>116</v>
      </c>
      <c r="B49" s="206">
        <f>+'[1]TB09-30-02(Final)'!G25</f>
        <v>9035.63</v>
      </c>
      <c r="C49" s="70"/>
      <c r="D49" s="191"/>
      <c r="E49" s="87"/>
    </row>
    <row r="50" spans="1:5" s="15" customFormat="1" ht="14.25">
      <c r="A50" s="85" t="s">
        <v>117</v>
      </c>
      <c r="B50" s="207">
        <v>9726.87</v>
      </c>
      <c r="C50" s="70" t="s">
        <v>17</v>
      </c>
      <c r="D50" s="191"/>
      <c r="E50" s="87"/>
    </row>
    <row r="51" spans="1:5" s="15" customFormat="1" ht="14.25">
      <c r="A51" s="85" t="s">
        <v>118</v>
      </c>
      <c r="B51" s="206"/>
      <c r="C51" s="183">
        <f>B49-B50</f>
        <v>-691.2400000000016</v>
      </c>
      <c r="D51" s="191"/>
      <c r="E51" s="87"/>
    </row>
    <row r="52" spans="1:5" s="15" customFormat="1" ht="15">
      <c r="A52" s="84" t="s">
        <v>178</v>
      </c>
      <c r="B52" s="206"/>
      <c r="C52" s="70"/>
      <c r="D52" s="211">
        <f>C48+C51</f>
        <v>52310.600000000006</v>
      </c>
      <c r="E52" s="87"/>
    </row>
    <row r="53" spans="1:6" s="15" customFormat="1" ht="15">
      <c r="A53" s="82"/>
      <c r="B53" s="206"/>
      <c r="C53" s="70"/>
      <c r="D53" s="198"/>
      <c r="E53" s="73"/>
      <c r="F53" s="65"/>
    </row>
    <row r="54" spans="1:5" s="15" customFormat="1" ht="15.75" thickBot="1">
      <c r="A54" s="86" t="s">
        <v>156</v>
      </c>
      <c r="B54" s="207"/>
      <c r="C54" s="183"/>
      <c r="D54" s="217">
        <f>D47+D52</f>
        <v>-964216.0599999992</v>
      </c>
      <c r="E54" s="87"/>
    </row>
    <row r="55" spans="1:5" s="15" customFormat="1" ht="15" thickTop="1">
      <c r="A55" s="78"/>
      <c r="B55" s="115"/>
      <c r="C55" s="115"/>
      <c r="D55" s="65"/>
      <c r="E55" s="73"/>
    </row>
    <row r="56" spans="1:5" s="15" customFormat="1" ht="14.25">
      <c r="A56" s="78"/>
      <c r="B56" s="115"/>
      <c r="C56" s="115"/>
      <c r="D56" s="65"/>
      <c r="E56" s="70"/>
    </row>
    <row r="57" spans="1:5" s="15" customFormat="1" ht="14.25">
      <c r="A57" s="35"/>
      <c r="B57" s="70"/>
      <c r="C57" s="70"/>
      <c r="D57" s="70"/>
      <c r="E57" s="87"/>
    </row>
    <row r="58" spans="1:5" s="15" customFormat="1" ht="14.25">
      <c r="A58" s="35"/>
      <c r="B58" s="70"/>
      <c r="C58" s="70"/>
      <c r="D58" s="70"/>
      <c r="E58" s="87"/>
    </row>
    <row r="59" spans="1:5" s="15" customFormat="1" ht="14.25">
      <c r="A59" s="35"/>
      <c r="B59" s="70"/>
      <c r="C59" s="70"/>
      <c r="D59" s="70"/>
      <c r="E59" s="87"/>
    </row>
    <row r="60" spans="1:5" s="15" customFormat="1" ht="14.25">
      <c r="A60" s="35"/>
      <c r="B60" s="70"/>
      <c r="C60" s="70"/>
      <c r="D60" s="70"/>
      <c r="E60" s="87"/>
    </row>
    <row r="61" spans="1:5" s="15" customFormat="1" ht="14.25">
      <c r="A61" s="35"/>
      <c r="B61" s="70"/>
      <c r="C61" s="70"/>
      <c r="D61" s="70"/>
      <c r="E61" s="87"/>
    </row>
    <row r="62" spans="1:5" s="15" customFormat="1" ht="14.25">
      <c r="A62" s="35"/>
      <c r="B62" s="70"/>
      <c r="C62" s="70"/>
      <c r="D62" s="70"/>
      <c r="E62" s="87"/>
    </row>
    <row r="63" spans="1:5" s="15" customFormat="1" ht="14.25">
      <c r="A63" s="35"/>
      <c r="B63" s="70"/>
      <c r="C63" s="70"/>
      <c r="D63" s="70"/>
      <c r="E63" s="87"/>
    </row>
    <row r="64" spans="1:5" s="15" customFormat="1" ht="15">
      <c r="A64" s="66"/>
      <c r="B64" s="197"/>
      <c r="C64" s="184"/>
      <c r="D64" s="70"/>
      <c r="E64" s="87"/>
    </row>
    <row r="65" spans="1:5" s="15" customFormat="1" ht="15">
      <c r="A65" s="66"/>
      <c r="B65" s="197"/>
      <c r="C65" s="184"/>
      <c r="D65" s="70"/>
      <c r="E65" s="87"/>
    </row>
    <row r="66" spans="1:5" s="15" customFormat="1" ht="15">
      <c r="A66" s="66"/>
      <c r="B66" s="197"/>
      <c r="C66" s="184"/>
      <c r="D66" s="70"/>
      <c r="E66" s="87"/>
    </row>
    <row r="67" spans="1:5" s="15" customFormat="1" ht="15">
      <c r="A67" s="66"/>
      <c r="B67" s="197"/>
      <c r="C67" s="196"/>
      <c r="D67" s="70"/>
      <c r="E67" s="87"/>
    </row>
    <row r="68" spans="1:5" s="15" customFormat="1" ht="15">
      <c r="A68" s="66"/>
      <c r="B68" s="197"/>
      <c r="C68" s="184"/>
      <c r="D68" s="70"/>
      <c r="E68" s="87"/>
    </row>
    <row r="69" spans="2:5" s="15" customFormat="1" ht="15">
      <c r="B69" s="197"/>
      <c r="C69" s="184"/>
      <c r="D69" s="70"/>
      <c r="E69" s="87"/>
    </row>
    <row r="70" spans="1:5" s="15" customFormat="1" ht="15">
      <c r="A70" s="66"/>
      <c r="B70" s="197"/>
      <c r="C70" s="184"/>
      <c r="D70" s="70"/>
      <c r="E70" s="87"/>
    </row>
    <row r="71" spans="1:5" s="15" customFormat="1" ht="15">
      <c r="A71" s="66"/>
      <c r="B71" s="197"/>
      <c r="C71" s="184"/>
      <c r="D71" s="70"/>
      <c r="E71" s="87"/>
    </row>
    <row r="72" spans="1:5" s="15" customFormat="1" ht="15">
      <c r="A72" s="66"/>
      <c r="B72" s="73"/>
      <c r="C72" s="184"/>
      <c r="D72" s="70"/>
      <c r="E72" s="87"/>
    </row>
    <row r="73" spans="1:5" s="15" customFormat="1" ht="14.25">
      <c r="A73" s="35"/>
      <c r="B73" s="70"/>
      <c r="C73" s="196"/>
      <c r="D73" s="70"/>
      <c r="E73" s="87"/>
    </row>
    <row r="74" spans="1:5" s="15" customFormat="1" ht="14.25">
      <c r="A74" s="35"/>
      <c r="B74" s="70"/>
      <c r="C74" s="70"/>
      <c r="D74" s="70"/>
      <c r="E74" s="87"/>
    </row>
    <row r="75" spans="1:5" s="15" customFormat="1" ht="14.25">
      <c r="A75" s="35"/>
      <c r="B75" s="70"/>
      <c r="C75" s="70"/>
      <c r="D75" s="70"/>
      <c r="E75" s="87"/>
    </row>
    <row r="76" spans="1:5" s="15" customFormat="1" ht="14.25">
      <c r="A76" s="35"/>
      <c r="B76" s="70"/>
      <c r="C76" s="70"/>
      <c r="D76" s="70"/>
      <c r="E76" s="87"/>
    </row>
    <row r="77" spans="1:5" s="15" customFormat="1" ht="14.25">
      <c r="A77" s="35"/>
      <c r="B77" s="70"/>
      <c r="C77" s="70"/>
      <c r="D77" s="70"/>
      <c r="E77" s="87"/>
    </row>
    <row r="78" spans="1:5" s="15" customFormat="1" ht="14.25">
      <c r="A78" s="35"/>
      <c r="B78" s="70"/>
      <c r="C78" s="70"/>
      <c r="D78" s="70"/>
      <c r="E78" s="87"/>
    </row>
    <row r="79" spans="1:5" s="15" customFormat="1" ht="14.25">
      <c r="A79" s="35"/>
      <c r="B79" s="70"/>
      <c r="C79" s="70"/>
      <c r="D79" s="70"/>
      <c r="E79" s="87"/>
    </row>
    <row r="80" spans="1:5" s="15" customFormat="1" ht="14.25">
      <c r="A80" s="35"/>
      <c r="B80" s="70"/>
      <c r="C80" s="70"/>
      <c r="D80" s="70"/>
      <c r="E80" s="87"/>
    </row>
    <row r="81" spans="1:5" s="15" customFormat="1" ht="14.25">
      <c r="A81" s="35"/>
      <c r="B81" s="70"/>
      <c r="C81" s="70"/>
      <c r="D81" s="70"/>
      <c r="E81" s="87"/>
    </row>
    <row r="82" spans="1:5" s="15" customFormat="1" ht="14.25">
      <c r="A82" s="35"/>
      <c r="B82" s="70"/>
      <c r="C82" s="70"/>
      <c r="D82" s="70"/>
      <c r="E82" s="87"/>
    </row>
    <row r="83" spans="1:5" s="15" customFormat="1" ht="14.25">
      <c r="A83" s="35"/>
      <c r="B83" s="70"/>
      <c r="C83" s="70"/>
      <c r="D83" s="70"/>
      <c r="E83" s="87"/>
    </row>
    <row r="84" spans="1:5" s="15" customFormat="1" ht="14.25">
      <c r="A84" s="35"/>
      <c r="B84" s="70"/>
      <c r="C84" s="70"/>
      <c r="D84" s="70"/>
      <c r="E84" s="87"/>
    </row>
    <row r="85" spans="1:5" s="15" customFormat="1" ht="14.25">
      <c r="A85" s="35"/>
      <c r="B85" s="70"/>
      <c r="C85" s="70"/>
      <c r="D85" s="70"/>
      <c r="E85" s="87"/>
    </row>
    <row r="86" spans="1:5" s="15" customFormat="1" ht="14.25">
      <c r="A86" s="35"/>
      <c r="B86" s="70"/>
      <c r="C86" s="70"/>
      <c r="D86" s="70"/>
      <c r="E86" s="87"/>
    </row>
    <row r="87" spans="1:5" s="15" customFormat="1" ht="14.25">
      <c r="A87" s="35"/>
      <c r="B87" s="70"/>
      <c r="C87" s="70"/>
      <c r="D87" s="70"/>
      <c r="E87" s="87"/>
    </row>
    <row r="88" spans="1:5" s="15" customFormat="1" ht="14.25">
      <c r="A88" s="35"/>
      <c r="B88" s="70"/>
      <c r="C88" s="70"/>
      <c r="D88" s="70"/>
      <c r="E88" s="87"/>
    </row>
    <row r="89" spans="1:5" s="15" customFormat="1" ht="14.25">
      <c r="A89" s="35"/>
      <c r="B89" s="70"/>
      <c r="C89" s="73"/>
      <c r="D89" s="73"/>
      <c r="E89" s="87"/>
    </row>
    <row r="90" spans="1:5" s="15" customFormat="1" ht="14.25">
      <c r="A90" s="35"/>
      <c r="B90" s="70"/>
      <c r="C90" s="73"/>
      <c r="D90" s="73"/>
      <c r="E90" s="87"/>
    </row>
    <row r="91" spans="1:5" s="15" customFormat="1" ht="14.25">
      <c r="A91" s="35"/>
      <c r="B91" s="70"/>
      <c r="C91" s="73"/>
      <c r="D91" s="73"/>
      <c r="E91" s="87"/>
    </row>
    <row r="92" spans="1:5" s="15" customFormat="1" ht="14.25">
      <c r="A92" s="35"/>
      <c r="B92" s="73"/>
      <c r="C92" s="73"/>
      <c r="D92" s="73"/>
      <c r="E92" s="87"/>
    </row>
    <row r="93" spans="1:5" s="15" customFormat="1" ht="14.25">
      <c r="A93" s="35"/>
      <c r="B93" s="73"/>
      <c r="C93" s="73"/>
      <c r="D93" s="73"/>
      <c r="E93" s="87"/>
    </row>
    <row r="94" spans="1:5" s="15" customFormat="1" ht="14.25">
      <c r="A94" s="35"/>
      <c r="B94" s="73"/>
      <c r="C94" s="73"/>
      <c r="D94" s="73"/>
      <c r="E94" s="87"/>
    </row>
    <row r="95" spans="1:5" s="15" customFormat="1" ht="14.25">
      <c r="A95" s="35"/>
      <c r="B95" s="73"/>
      <c r="C95" s="73"/>
      <c r="D95" s="73"/>
      <c r="E95" s="87"/>
    </row>
    <row r="96" spans="1:5" s="15" customFormat="1" ht="14.25">
      <c r="A96" s="35"/>
      <c r="B96" s="73"/>
      <c r="C96" s="73"/>
      <c r="D96" s="73"/>
      <c r="E96" s="87"/>
    </row>
    <row r="97" spans="1:5" s="15" customFormat="1" ht="14.25">
      <c r="A97" s="35"/>
      <c r="B97" s="73"/>
      <c r="C97" s="73"/>
      <c r="D97" s="73"/>
      <c r="E97" s="87"/>
    </row>
    <row r="98" spans="1:5" s="15" customFormat="1" ht="14.25">
      <c r="A98" s="35"/>
      <c r="B98" s="73"/>
      <c r="C98" s="73"/>
      <c r="D98" s="73"/>
      <c r="E98" s="87"/>
    </row>
    <row r="99" spans="1:5" s="15" customFormat="1" ht="14.25">
      <c r="A99" s="35"/>
      <c r="B99" s="73"/>
      <c r="C99" s="73"/>
      <c r="D99" s="73"/>
      <c r="E99" s="87"/>
    </row>
    <row r="100" spans="1:5" s="15" customFormat="1" ht="14.25">
      <c r="A100" s="35"/>
      <c r="B100" s="73"/>
      <c r="C100" s="73"/>
      <c r="D100" s="73"/>
      <c r="E100" s="87"/>
    </row>
    <row r="101" spans="1:5" s="15" customFormat="1" ht="14.25">
      <c r="A101" s="35"/>
      <c r="B101" s="73"/>
      <c r="C101" s="73"/>
      <c r="D101" s="73"/>
      <c r="E101" s="87"/>
    </row>
    <row r="102" spans="1:5" s="15" customFormat="1" ht="14.25">
      <c r="A102" s="35"/>
      <c r="B102" s="73"/>
      <c r="C102" s="73"/>
      <c r="D102" s="73"/>
      <c r="E102" s="87"/>
    </row>
    <row r="103" spans="1:5" s="15" customFormat="1" ht="14.25">
      <c r="A103" s="35"/>
      <c r="B103" s="73"/>
      <c r="C103" s="73"/>
      <c r="D103" s="73"/>
      <c r="E103" s="87"/>
    </row>
    <row r="104" spans="1:5" s="15" customFormat="1" ht="14.25">
      <c r="A104" s="35"/>
      <c r="B104" s="73"/>
      <c r="C104" s="73"/>
      <c r="D104" s="73"/>
      <c r="E104" s="87"/>
    </row>
    <row r="105" spans="1:5" s="15" customFormat="1" ht="14.25">
      <c r="A105" s="35"/>
      <c r="B105" s="73"/>
      <c r="C105" s="73"/>
      <c r="D105" s="73"/>
      <c r="E105" s="87"/>
    </row>
    <row r="106" spans="1:5" s="15" customFormat="1" ht="14.25">
      <c r="A106" s="35"/>
      <c r="B106" s="73"/>
      <c r="C106" s="73"/>
      <c r="D106" s="73"/>
      <c r="E106" s="87"/>
    </row>
    <row r="107" spans="1:5" s="15" customFormat="1" ht="14.25">
      <c r="A107" s="35"/>
      <c r="B107" s="73"/>
      <c r="C107" s="73"/>
      <c r="D107" s="73"/>
      <c r="E107" s="87"/>
    </row>
    <row r="108" spans="1:5" s="15" customFormat="1" ht="14.25">
      <c r="A108" s="35"/>
      <c r="B108" s="73"/>
      <c r="C108" s="73"/>
      <c r="D108" s="73"/>
      <c r="E108" s="87"/>
    </row>
    <row r="109" spans="1:2" ht="14.25">
      <c r="A109" s="35"/>
      <c r="B109" s="73"/>
    </row>
    <row r="110" spans="1:2" ht="14.25">
      <c r="A110" s="35"/>
      <c r="B110" s="73"/>
    </row>
    <row r="111" spans="1:2" ht="14.25">
      <c r="A111" s="35"/>
      <c r="B111" s="73"/>
    </row>
    <row r="112" ht="14.25">
      <c r="A112" s="35"/>
    </row>
    <row r="113" ht="14.25">
      <c r="A113" s="35"/>
    </row>
    <row r="114" ht="14.25">
      <c r="A114" s="35"/>
    </row>
    <row r="115" ht="14.25">
      <c r="A115" s="35"/>
    </row>
    <row r="116" ht="14.25">
      <c r="A116" s="35"/>
    </row>
    <row r="117" ht="14.25">
      <c r="A117" s="35"/>
    </row>
    <row r="118" ht="14.25">
      <c r="A118" s="35"/>
    </row>
    <row r="119" ht="14.25">
      <c r="A119" s="35"/>
    </row>
    <row r="120" ht="14.25">
      <c r="A120" s="35"/>
    </row>
    <row r="121" ht="12.75">
      <c r="A121" s="36"/>
    </row>
    <row r="122" ht="12.75">
      <c r="A122" s="36"/>
    </row>
    <row r="123" ht="12.75">
      <c r="A123" s="36"/>
    </row>
    <row r="124" ht="12.75">
      <c r="A124" s="36"/>
    </row>
    <row r="125" ht="12.75">
      <c r="A125" s="36"/>
    </row>
    <row r="126" ht="12.75">
      <c r="A126" s="36"/>
    </row>
    <row r="127" ht="12.75">
      <c r="A127" s="36"/>
    </row>
    <row r="128" ht="12.75">
      <c r="A128" s="36"/>
    </row>
    <row r="129" ht="12.75">
      <c r="A129" s="36"/>
    </row>
    <row r="130" ht="12.75">
      <c r="A130" s="36"/>
    </row>
    <row r="131" ht="12.75">
      <c r="A131" s="36"/>
    </row>
    <row r="132" ht="12.75">
      <c r="A132" s="36"/>
    </row>
    <row r="133" ht="12.75">
      <c r="A133" s="36"/>
    </row>
    <row r="134" ht="12.75">
      <c r="A134" s="36"/>
    </row>
    <row r="135" ht="12.75">
      <c r="A135" s="36"/>
    </row>
    <row r="136" ht="12.75">
      <c r="A136" s="36"/>
    </row>
    <row r="137" ht="12.75">
      <c r="A137" s="36"/>
    </row>
    <row r="138" ht="12.75">
      <c r="A138" s="36"/>
    </row>
    <row r="139" ht="12.75">
      <c r="A139" s="36"/>
    </row>
    <row r="140" ht="12.75">
      <c r="A140" s="36"/>
    </row>
    <row r="141" ht="12.75">
      <c r="A141" s="36"/>
    </row>
    <row r="142" ht="12.75">
      <c r="A142" s="36"/>
    </row>
    <row r="143" ht="12.75">
      <c r="A143" s="36"/>
    </row>
    <row r="144" ht="12.75">
      <c r="A144" s="36"/>
    </row>
    <row r="145" ht="12.75">
      <c r="A145" s="36"/>
    </row>
    <row r="146" ht="12.75">
      <c r="A146" s="36"/>
    </row>
    <row r="147" ht="12.75">
      <c r="A147" s="36"/>
    </row>
    <row r="148" ht="12.75">
      <c r="A148" s="36"/>
    </row>
    <row r="149" ht="12.75">
      <c r="A149" s="36"/>
    </row>
    <row r="150" ht="12.75">
      <c r="A150" s="36"/>
    </row>
    <row r="151" ht="12.75">
      <c r="A151" s="36"/>
    </row>
    <row r="152" ht="12.75">
      <c r="A152" s="36"/>
    </row>
    <row r="153" ht="12.75">
      <c r="A153" s="36"/>
    </row>
    <row r="154" ht="12.75">
      <c r="A154" s="36"/>
    </row>
    <row r="155" ht="12.75">
      <c r="A155" s="36"/>
    </row>
    <row r="156" ht="12.75">
      <c r="A156" s="36"/>
    </row>
    <row r="157" ht="12.75">
      <c r="A157" s="36"/>
    </row>
    <row r="158" ht="12.75">
      <c r="A158" s="36"/>
    </row>
    <row r="159" ht="12.75">
      <c r="A159" s="36"/>
    </row>
    <row r="160" ht="12.75">
      <c r="A160" s="36"/>
    </row>
    <row r="161" ht="12.75">
      <c r="A161" s="36"/>
    </row>
  </sheetData>
  <mergeCells count="5">
    <mergeCell ref="A5:D5"/>
    <mergeCell ref="A1:D1"/>
    <mergeCell ref="A2:D2"/>
    <mergeCell ref="A3:D3"/>
    <mergeCell ref="A4:D4"/>
  </mergeCells>
  <printOptions horizontalCentered="1"/>
  <pageMargins left="0.5" right="0.5" top="0.75" bottom="0.5" header="0.5" footer="0"/>
  <pageSetup horizontalDpi="600" verticalDpi="600" orientation="portrait" scale="80" r:id="rId1"/>
  <headerFooter alignWithMargins="0">
    <oddFooter>&amp;C&amp;"Century Schoolbook,Regular"Page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34"/>
  <sheetViews>
    <sheetView zoomScale="75" zoomScaleNormal="75" workbookViewId="0" topLeftCell="A42">
      <selection activeCell="A5" sqref="A5:D5"/>
    </sheetView>
  </sheetViews>
  <sheetFormatPr defaultColWidth="9.140625" defaultRowHeight="12.75"/>
  <cols>
    <col min="1" max="1" width="55.7109375" style="19" customWidth="1"/>
    <col min="2" max="4" width="19.7109375" style="185" customWidth="1"/>
    <col min="5" max="16384" width="9.140625" style="19" customWidth="1"/>
  </cols>
  <sheetData>
    <row r="1" spans="1:4" s="101" customFormat="1" ht="27" customHeight="1">
      <c r="A1" s="336" t="s">
        <v>8</v>
      </c>
      <c r="B1" s="336"/>
      <c r="C1" s="336"/>
      <c r="D1" s="336"/>
    </row>
    <row r="2" spans="1:4" s="27" customFormat="1" ht="18" customHeight="1">
      <c r="A2" s="337"/>
      <c r="B2" s="337"/>
      <c r="C2" s="337"/>
      <c r="D2" s="337"/>
    </row>
    <row r="3" spans="1:4" s="27" customFormat="1" ht="15.75">
      <c r="A3" s="333" t="s">
        <v>192</v>
      </c>
      <c r="B3" s="333"/>
      <c r="C3" s="333"/>
      <c r="D3" s="333"/>
    </row>
    <row r="4" spans="1:4" s="27" customFormat="1" ht="15.75">
      <c r="A4" s="333" t="s">
        <v>77</v>
      </c>
      <c r="B4" s="333"/>
      <c r="C4" s="333"/>
      <c r="D4" s="333"/>
    </row>
    <row r="5" spans="1:4" s="27" customFormat="1" ht="15.75">
      <c r="A5" s="333" t="str">
        <f>+'Equity YTD (pg 4)'!A4</f>
        <v>YTD PERIOD ENDED SEPTEMBER 30, 2002</v>
      </c>
      <c r="B5" s="333"/>
      <c r="C5" s="333"/>
      <c r="D5" s="333"/>
    </row>
    <row r="6" spans="1:4" s="15" customFormat="1" ht="15" customHeight="1">
      <c r="A6" s="29"/>
      <c r="B6" s="159"/>
      <c r="C6" s="159"/>
      <c r="D6" s="159"/>
    </row>
    <row r="7" spans="1:4" s="15" customFormat="1" ht="15" customHeight="1">
      <c r="A7" s="263"/>
      <c r="B7" s="159"/>
      <c r="C7" s="159"/>
      <c r="D7" s="159"/>
    </row>
    <row r="8" spans="1:4" s="15" customFormat="1" ht="15">
      <c r="A8" s="264" t="s">
        <v>78</v>
      </c>
      <c r="B8" s="181" t="s">
        <v>160</v>
      </c>
      <c r="C8" s="186"/>
      <c r="D8" s="189"/>
    </row>
    <row r="9" spans="1:4" s="15" customFormat="1" ht="15">
      <c r="A9" s="264"/>
      <c r="B9" s="265" t="s">
        <v>153</v>
      </c>
      <c r="C9" s="243"/>
      <c r="D9" s="266"/>
    </row>
    <row r="10" spans="1:4" s="15" customFormat="1" ht="15">
      <c r="A10" s="28"/>
      <c r="B10" s="209" t="s">
        <v>17</v>
      </c>
      <c r="C10" s="209"/>
      <c r="D10" s="210"/>
    </row>
    <row r="11" spans="1:4" s="15" customFormat="1" ht="15">
      <c r="A11" s="30" t="s">
        <v>79</v>
      </c>
      <c r="B11" s="70"/>
      <c r="C11" s="240">
        <f>'Premiums YTD (pg 8)'!G12</f>
        <v>13067279</v>
      </c>
      <c r="D11" s="191"/>
    </row>
    <row r="12" spans="1:4" s="15" customFormat="1" ht="15">
      <c r="A12" s="30"/>
      <c r="B12" s="70"/>
      <c r="C12" s="77"/>
      <c r="D12" s="191"/>
    </row>
    <row r="13" spans="1:4" s="15" customFormat="1" ht="14.25">
      <c r="A13" s="31" t="s">
        <v>80</v>
      </c>
      <c r="B13" s="70">
        <f>'Premiums YTD (pg 8)'!G18</f>
        <v>8776992</v>
      </c>
      <c r="C13" s="70"/>
      <c r="D13" s="191"/>
    </row>
    <row r="14" spans="1:4" s="15" customFormat="1" ht="14.25">
      <c r="A14" s="31" t="s">
        <v>81</v>
      </c>
      <c r="B14" s="183">
        <f>'Premiums YTD (pg 8)'!G24</f>
        <v>8315559</v>
      </c>
      <c r="C14" s="70"/>
      <c r="D14" s="191"/>
    </row>
    <row r="15" spans="1:4" s="15" customFormat="1" ht="15" customHeight="1">
      <c r="A15" s="31" t="s">
        <v>82</v>
      </c>
      <c r="B15" s="70"/>
      <c r="C15" s="183">
        <f>B14-B13</f>
        <v>-461433</v>
      </c>
      <c r="D15" s="191"/>
    </row>
    <row r="16" spans="1:4" s="15" customFormat="1" ht="15" customHeight="1">
      <c r="A16" s="30" t="s">
        <v>83</v>
      </c>
      <c r="B16" s="70"/>
      <c r="C16" s="70"/>
      <c r="D16" s="241">
        <f>C11+C15</f>
        <v>12605846</v>
      </c>
    </row>
    <row r="17" spans="1:4" s="15" customFormat="1" ht="14.25">
      <c r="A17" s="31" t="s">
        <v>84</v>
      </c>
      <c r="B17" s="70"/>
      <c r="C17" s="70">
        <f>+'[1]TB09-30-02(Final)'!G354</f>
        <v>10965916.16</v>
      </c>
      <c r="D17" s="191"/>
    </row>
    <row r="18" spans="1:4" s="15" customFormat="1" ht="14.25">
      <c r="A18" s="31" t="s">
        <v>85</v>
      </c>
      <c r="B18" s="70"/>
      <c r="C18" s="183">
        <f>-'[1]TB09-30-02(Final)'!G377</f>
        <v>235978.12</v>
      </c>
      <c r="D18" s="191"/>
    </row>
    <row r="19" spans="1:4" s="15" customFormat="1" ht="15">
      <c r="A19" s="30" t="s">
        <v>86</v>
      </c>
      <c r="B19" s="70"/>
      <c r="C19" s="70">
        <f>C17-C18</f>
        <v>10729938.040000001</v>
      </c>
      <c r="D19" s="191"/>
    </row>
    <row r="20" spans="1:4" s="15" customFormat="1" ht="14.25">
      <c r="A20" s="31" t="s">
        <v>87</v>
      </c>
      <c r="B20" s="70">
        <f>'Losses Incurred YTD (pg 10)'!G18</f>
        <v>6371399.8</v>
      </c>
      <c r="C20" s="70" t="s">
        <v>17</v>
      </c>
      <c r="D20" s="191"/>
    </row>
    <row r="21" spans="1:4" s="15" customFormat="1" ht="14.25">
      <c r="A21" s="31" t="s">
        <v>88</v>
      </c>
      <c r="B21" s="183">
        <f>'Losses Incurred YTD (pg 10)'!G24</f>
        <v>6146418.7</v>
      </c>
      <c r="C21" s="70"/>
      <c r="D21" s="191"/>
    </row>
    <row r="22" spans="1:4" s="15" customFormat="1" ht="14.25">
      <c r="A22" s="31" t="s">
        <v>89</v>
      </c>
      <c r="B22" s="163"/>
      <c r="C22" s="183">
        <f>B20-B21</f>
        <v>224981.09999999963</v>
      </c>
      <c r="D22" s="191"/>
    </row>
    <row r="23" spans="1:4" s="15" customFormat="1" ht="15">
      <c r="A23" s="30" t="s">
        <v>90</v>
      </c>
      <c r="B23" s="70"/>
      <c r="C23" s="70"/>
      <c r="D23" s="191">
        <f>C19+C22</f>
        <v>10954919.14</v>
      </c>
    </row>
    <row r="24" spans="1:4" s="15" customFormat="1" ht="14.25">
      <c r="A24" s="31" t="s">
        <v>91</v>
      </c>
      <c r="B24" s="70"/>
      <c r="C24" s="70">
        <f>+'[1]TB09-30-02(Final)'!G444</f>
        <v>842425.8800000001</v>
      </c>
      <c r="D24" s="191"/>
    </row>
    <row r="25" spans="1:4" s="15" customFormat="1" ht="14.25">
      <c r="A25" s="31" t="s">
        <v>92</v>
      </c>
      <c r="B25" s="70"/>
      <c r="C25" s="183">
        <f>+'[1]TB09-30-02(Final)'!G488</f>
        <v>327021.41</v>
      </c>
      <c r="D25" s="191"/>
    </row>
    <row r="26" spans="1:4" s="15" customFormat="1" ht="15">
      <c r="A26" s="30" t="s">
        <v>93</v>
      </c>
      <c r="B26" s="70"/>
      <c r="C26" s="70">
        <f>C24+C25</f>
        <v>1169447.29</v>
      </c>
      <c r="D26" s="191"/>
    </row>
    <row r="27" spans="1:4" s="15" customFormat="1" ht="14.25">
      <c r="A27" s="31" t="s">
        <v>94</v>
      </c>
      <c r="B27" s="70">
        <f>'Loss Expenses YTD (pg 12)'!G18</f>
        <v>522092.58</v>
      </c>
      <c r="C27" s="70"/>
      <c r="D27" s="191"/>
    </row>
    <row r="28" spans="1:4" s="15" customFormat="1" ht="14.25">
      <c r="A28" s="31" t="s">
        <v>95</v>
      </c>
      <c r="B28" s="183">
        <f>'Loss Expenses YTD (pg 12)'!G24</f>
        <v>556689.16</v>
      </c>
      <c r="C28" s="70"/>
      <c r="D28" s="191"/>
    </row>
    <row r="29" spans="1:4" s="15" customFormat="1" ht="14.25">
      <c r="A29" s="31" t="s">
        <v>96</v>
      </c>
      <c r="B29" s="70"/>
      <c r="C29" s="183">
        <f>B27-B28</f>
        <v>-34596.580000000016</v>
      </c>
      <c r="D29" s="191"/>
    </row>
    <row r="30" spans="1:4" s="15" customFormat="1" ht="15">
      <c r="A30" s="30" t="s">
        <v>97</v>
      </c>
      <c r="B30" s="70"/>
      <c r="C30" s="70"/>
      <c r="D30" s="192">
        <f>C26+C29</f>
        <v>1134850.71</v>
      </c>
    </row>
    <row r="31" spans="1:4" s="15" customFormat="1" ht="15">
      <c r="A31" s="30" t="s">
        <v>98</v>
      </c>
      <c r="B31" s="70"/>
      <c r="C31" s="70"/>
      <c r="D31" s="242">
        <f>D23+D30</f>
        <v>12089769.850000001</v>
      </c>
    </row>
    <row r="32" spans="1:4" s="15" customFormat="1" ht="14.25">
      <c r="A32" s="31" t="s">
        <v>99</v>
      </c>
      <c r="B32" s="70"/>
      <c r="C32" s="70">
        <f>+'[1]TB09-30-02(Final)'!D929</f>
        <v>42500.51</v>
      </c>
      <c r="D32" s="191"/>
    </row>
    <row r="33" spans="1:4" s="15" customFormat="1" ht="14.25">
      <c r="A33" s="31" t="s">
        <v>100</v>
      </c>
      <c r="B33" s="70">
        <f>+'Balance Sheet (pg 1)'!D37</f>
        <v>34740</v>
      </c>
      <c r="C33" s="70"/>
      <c r="D33" s="191"/>
    </row>
    <row r="34" spans="1:4" s="15" customFormat="1" ht="14.25">
      <c r="A34" s="31" t="s">
        <v>101</v>
      </c>
      <c r="B34" s="183">
        <v>44400</v>
      </c>
      <c r="C34" s="70" t="s">
        <v>17</v>
      </c>
      <c r="D34" s="191"/>
    </row>
    <row r="35" spans="1:4" s="15" customFormat="1" ht="14.25">
      <c r="A35" s="31" t="s">
        <v>102</v>
      </c>
      <c r="B35" s="70"/>
      <c r="C35" s="183">
        <f>B33-B34</f>
        <v>-9660</v>
      </c>
      <c r="D35" s="191"/>
    </row>
    <row r="36" spans="1:4" s="15" customFormat="1" ht="14.25" hidden="1">
      <c r="A36" s="31" t="s">
        <v>176</v>
      </c>
      <c r="B36" s="70"/>
      <c r="C36" s="70">
        <f>-'[1]TB09-30-02(Final)'!D914</f>
        <v>0</v>
      </c>
      <c r="D36" s="191"/>
    </row>
    <row r="37" spans="1:4" s="15" customFormat="1" ht="15" customHeight="1">
      <c r="A37" s="30" t="s">
        <v>103</v>
      </c>
      <c r="B37" s="70"/>
      <c r="C37" s="70" t="s">
        <v>17</v>
      </c>
      <c r="D37" s="191">
        <f>SUM(C32:C36)</f>
        <v>32840.51</v>
      </c>
    </row>
    <row r="38" spans="1:4" s="15" customFormat="1" ht="13.5" customHeight="1">
      <c r="A38" s="31" t="s">
        <v>104</v>
      </c>
      <c r="B38" s="70"/>
      <c r="C38" s="70">
        <f>+'[1]TB09-30-02(Final)'!G550</f>
        <v>1195688.7</v>
      </c>
      <c r="D38" s="194"/>
    </row>
    <row r="39" spans="1:4" s="15" customFormat="1" ht="13.5" customHeight="1">
      <c r="A39" s="31" t="s">
        <v>180</v>
      </c>
      <c r="B39" s="70"/>
      <c r="C39" s="70">
        <f>+'[1]TB09-30-02(Final)'!G554+'[1]TB09-30-02(Final)'!G558+'[1]TB09-30-02(Final)'!G564</f>
        <v>253425.21</v>
      </c>
      <c r="D39" s="191"/>
    </row>
    <row r="40" spans="1:4" s="15" customFormat="1" ht="14.25">
      <c r="A40" s="31" t="s">
        <v>105</v>
      </c>
      <c r="B40" s="70"/>
      <c r="C40" s="188">
        <f>+'[1]TB09-30-02(Final)'!G912-'Earned Incurred YTD (pg 6)'!C44</f>
        <v>2571985.5300000017</v>
      </c>
      <c r="D40" s="239"/>
    </row>
    <row r="41" spans="1:4" s="15" customFormat="1" ht="15">
      <c r="A41" s="30" t="s">
        <v>106</v>
      </c>
      <c r="B41" s="70"/>
      <c r="C41" s="70">
        <f>SUM(C38:C40)</f>
        <v>4021099.4400000013</v>
      </c>
      <c r="D41" s="191"/>
    </row>
    <row r="42" spans="1:4" s="15" customFormat="1" ht="14.25">
      <c r="A42" s="31" t="s">
        <v>107</v>
      </c>
      <c r="B42" s="70">
        <f>-'[1]TB09-30-02(Final)'!G205</f>
        <v>324856.71</v>
      </c>
      <c r="C42" s="70"/>
      <c r="D42" s="191"/>
    </row>
    <row r="43" spans="1:4" s="15" customFormat="1" ht="14.25">
      <c r="A43" s="31" t="s">
        <v>108</v>
      </c>
      <c r="B43" s="183">
        <v>486308.19</v>
      </c>
      <c r="C43" s="70" t="s">
        <v>17</v>
      </c>
      <c r="D43" s="191"/>
    </row>
    <row r="44" spans="1:4" s="15" customFormat="1" ht="14.25">
      <c r="A44" s="31" t="s">
        <v>113</v>
      </c>
      <c r="B44" s="70"/>
      <c r="C44" s="183">
        <f>B42-B43</f>
        <v>-161451.47999999998</v>
      </c>
      <c r="D44" s="191"/>
    </row>
    <row r="45" spans="1:4" s="15" customFormat="1" ht="15">
      <c r="A45" s="30" t="s">
        <v>114</v>
      </c>
      <c r="B45" s="70"/>
      <c r="C45" s="70"/>
      <c r="D45" s="192">
        <f>C41+C44</f>
        <v>3859647.9600000014</v>
      </c>
    </row>
    <row r="46" spans="1:4" s="15" customFormat="1" ht="15">
      <c r="A46" s="30" t="s">
        <v>115</v>
      </c>
      <c r="B46" s="70"/>
      <c r="C46" s="70"/>
      <c r="D46" s="212">
        <f>SUM(D31:D45)</f>
        <v>15982258.320000002</v>
      </c>
    </row>
    <row r="47" spans="1:4" s="15" customFormat="1" ht="15">
      <c r="A47" s="30" t="s">
        <v>155</v>
      </c>
      <c r="B47" s="70"/>
      <c r="C47" s="70"/>
      <c r="D47" s="216">
        <f>D16-D46</f>
        <v>-3376412.320000002</v>
      </c>
    </row>
    <row r="48" spans="1:4" s="15" customFormat="1" ht="14.25">
      <c r="A48" s="31" t="s">
        <v>177</v>
      </c>
      <c r="B48" s="70"/>
      <c r="C48" s="70">
        <f>-'[1]TB09-30-02(Final)'!G335-'Earned Incurred YTD (pg 6)'!C51</f>
        <v>172364.67</v>
      </c>
      <c r="D48" s="191"/>
    </row>
    <row r="49" spans="1:4" s="15" customFormat="1" ht="14.25">
      <c r="A49" s="31" t="s">
        <v>116</v>
      </c>
      <c r="B49" s="70">
        <f>+'[1]TB09-30-02(Final)'!G25</f>
        <v>9035.63</v>
      </c>
      <c r="C49" s="70"/>
      <c r="D49" s="191"/>
    </row>
    <row r="50" spans="1:4" s="15" customFormat="1" ht="14.25">
      <c r="A50" s="31" t="s">
        <v>117</v>
      </c>
      <c r="B50" s="183">
        <v>10919.7</v>
      </c>
      <c r="C50" s="70" t="s">
        <v>17</v>
      </c>
      <c r="D50" s="191"/>
    </row>
    <row r="51" spans="1:4" s="15" customFormat="1" ht="15">
      <c r="A51" s="31" t="s">
        <v>118</v>
      </c>
      <c r="B51" s="70"/>
      <c r="C51" s="183">
        <f>B49-B50</f>
        <v>-1884.0700000000015</v>
      </c>
      <c r="D51" s="193"/>
    </row>
    <row r="52" spans="1:4" s="15" customFormat="1" ht="15">
      <c r="A52" s="30" t="s">
        <v>178</v>
      </c>
      <c r="B52" s="70"/>
      <c r="C52" s="70"/>
      <c r="D52" s="195">
        <f>C48+C51</f>
        <v>170480.6</v>
      </c>
    </row>
    <row r="53" spans="1:4" s="15" customFormat="1" ht="15">
      <c r="A53" s="33"/>
      <c r="B53" s="70"/>
      <c r="C53" s="70"/>
      <c r="D53" s="193"/>
    </row>
    <row r="54" spans="1:4" s="15" customFormat="1" ht="15.75" thickBot="1">
      <c r="A54" s="34" t="s">
        <v>156</v>
      </c>
      <c r="B54" s="183"/>
      <c r="C54" s="183"/>
      <c r="D54" s="217">
        <f>D47+D52</f>
        <v>-3205931.720000002</v>
      </c>
    </row>
    <row r="55" spans="1:4" s="15" customFormat="1" ht="15" thickTop="1">
      <c r="A55" s="35"/>
      <c r="B55" s="70"/>
      <c r="C55" s="70"/>
      <c r="D55" s="70"/>
    </row>
    <row r="56" spans="1:4" s="15" customFormat="1" ht="14.25">
      <c r="A56" s="35"/>
      <c r="B56" s="70"/>
      <c r="C56" s="70"/>
      <c r="D56" s="70"/>
    </row>
    <row r="57" spans="1:4" s="15" customFormat="1" ht="14.25">
      <c r="A57" s="35"/>
      <c r="B57" s="70"/>
      <c r="C57" s="70"/>
      <c r="D57" s="70"/>
    </row>
    <row r="58" spans="1:4" s="15" customFormat="1" ht="14.25">
      <c r="A58" s="35"/>
      <c r="B58" s="70"/>
      <c r="C58" s="70"/>
      <c r="D58" s="70"/>
    </row>
    <row r="59" spans="1:4" s="15" customFormat="1" ht="14.25">
      <c r="A59" s="35"/>
      <c r="B59" s="70"/>
      <c r="C59" s="70"/>
      <c r="D59" s="70"/>
    </row>
    <row r="60" spans="1:4" s="15" customFormat="1" ht="14.25">
      <c r="A60" s="35"/>
      <c r="B60" s="70"/>
      <c r="C60" s="70"/>
      <c r="D60" s="70"/>
    </row>
    <row r="61" spans="1:4" s="15" customFormat="1" ht="14.25">
      <c r="A61" s="35"/>
      <c r="B61" s="70"/>
      <c r="C61" s="70"/>
      <c r="D61" s="70"/>
    </row>
    <row r="62" spans="1:4" s="15" customFormat="1" ht="14.25">
      <c r="A62" s="35"/>
      <c r="B62" s="70"/>
      <c r="C62" s="70"/>
      <c r="D62" s="70"/>
    </row>
    <row r="63" spans="1:4" s="15" customFormat="1" ht="14.25">
      <c r="A63" s="35"/>
      <c r="B63" s="70"/>
      <c r="C63" s="70"/>
      <c r="D63" s="70"/>
    </row>
    <row r="64" spans="1:4" s="15" customFormat="1" ht="14.25">
      <c r="A64" s="35"/>
      <c r="B64" s="70"/>
      <c r="C64" s="70"/>
      <c r="D64" s="70"/>
    </row>
    <row r="65" spans="1:4" s="15" customFormat="1" ht="14.25">
      <c r="A65" s="35"/>
      <c r="B65" s="73"/>
      <c r="C65" s="70"/>
      <c r="D65" s="73"/>
    </row>
    <row r="66" spans="1:4" s="15" customFormat="1" ht="14.25">
      <c r="A66" s="35"/>
      <c r="B66" s="73"/>
      <c r="C66" s="73"/>
      <c r="D66" s="73"/>
    </row>
    <row r="67" spans="1:4" s="15" customFormat="1" ht="14.25">
      <c r="A67" s="35"/>
      <c r="B67" s="73"/>
      <c r="C67" s="73"/>
      <c r="D67" s="73"/>
    </row>
    <row r="68" spans="1:4" s="15" customFormat="1" ht="14.25">
      <c r="A68" s="35"/>
      <c r="B68" s="73"/>
      <c r="C68" s="73"/>
      <c r="D68" s="73"/>
    </row>
    <row r="69" spans="1:4" s="15" customFormat="1" ht="14.25">
      <c r="A69" s="35"/>
      <c r="B69" s="73"/>
      <c r="C69" s="73"/>
      <c r="D69" s="73"/>
    </row>
    <row r="70" spans="1:4" s="15" customFormat="1" ht="14.25">
      <c r="A70" s="35"/>
      <c r="B70" s="73"/>
      <c r="C70" s="73"/>
      <c r="D70" s="73"/>
    </row>
    <row r="71" spans="1:4" s="15" customFormat="1" ht="14.25">
      <c r="A71" s="35"/>
      <c r="B71" s="73"/>
      <c r="C71" s="73"/>
      <c r="D71" s="73"/>
    </row>
    <row r="72" spans="1:4" s="15" customFormat="1" ht="14.25">
      <c r="A72" s="35"/>
      <c r="B72" s="73"/>
      <c r="C72" s="73"/>
      <c r="D72" s="73"/>
    </row>
    <row r="73" spans="1:4" s="15" customFormat="1" ht="14.25">
      <c r="A73" s="35"/>
      <c r="B73" s="73"/>
      <c r="C73" s="73"/>
      <c r="D73" s="73"/>
    </row>
    <row r="74" spans="1:4" s="15" customFormat="1" ht="14.25">
      <c r="A74" s="35"/>
      <c r="B74" s="73"/>
      <c r="C74" s="73"/>
      <c r="D74" s="73"/>
    </row>
    <row r="75" spans="1:4" s="15" customFormat="1" ht="14.25">
      <c r="A75" s="35"/>
      <c r="B75" s="73"/>
      <c r="C75" s="73"/>
      <c r="D75" s="73"/>
    </row>
    <row r="76" spans="1:4" s="15" customFormat="1" ht="14.25">
      <c r="A76" s="35"/>
      <c r="B76" s="73"/>
      <c r="C76" s="73"/>
      <c r="D76" s="73"/>
    </row>
    <row r="77" spans="1:4" s="15" customFormat="1" ht="14.25">
      <c r="A77" s="35"/>
      <c r="B77" s="73"/>
      <c r="C77" s="73"/>
      <c r="D77" s="73"/>
    </row>
    <row r="78" spans="1:4" s="15" customFormat="1" ht="14.25">
      <c r="A78" s="35"/>
      <c r="B78" s="73"/>
      <c r="C78" s="73"/>
      <c r="D78" s="73"/>
    </row>
    <row r="79" spans="1:4" s="15" customFormat="1" ht="14.25">
      <c r="A79" s="35"/>
      <c r="B79" s="73"/>
      <c r="C79" s="73"/>
      <c r="D79" s="73"/>
    </row>
    <row r="80" spans="1:4" s="15" customFormat="1" ht="14.25">
      <c r="A80" s="35"/>
      <c r="B80" s="73"/>
      <c r="C80" s="73"/>
      <c r="D80" s="73"/>
    </row>
    <row r="81" spans="1:4" s="15" customFormat="1" ht="14.25">
      <c r="A81" s="35"/>
      <c r="B81" s="73"/>
      <c r="C81" s="73"/>
      <c r="D81" s="73"/>
    </row>
    <row r="82" spans="1:4" s="15" customFormat="1" ht="14.25">
      <c r="A82" s="35"/>
      <c r="B82" s="73"/>
      <c r="C82" s="73"/>
      <c r="D82" s="73"/>
    </row>
    <row r="83" spans="1:4" s="15" customFormat="1" ht="14.25">
      <c r="A83" s="35"/>
      <c r="B83" s="73"/>
      <c r="C83" s="73"/>
      <c r="D83" s="73"/>
    </row>
    <row r="84" spans="1:4" s="15" customFormat="1" ht="14.25">
      <c r="A84" s="35"/>
      <c r="B84" s="73"/>
      <c r="C84" s="73"/>
      <c r="D84" s="73"/>
    </row>
    <row r="85" spans="1:4" s="15" customFormat="1" ht="14.25">
      <c r="A85" s="35"/>
      <c r="B85" s="185"/>
      <c r="C85" s="73"/>
      <c r="D85" s="185"/>
    </row>
    <row r="86" ht="14.25">
      <c r="A86" s="35"/>
    </row>
    <row r="87" ht="14.25">
      <c r="A87" s="35"/>
    </row>
    <row r="88" ht="14.25">
      <c r="A88" s="35"/>
    </row>
    <row r="89" ht="14.25">
      <c r="A89" s="35"/>
    </row>
    <row r="90" ht="14.25">
      <c r="A90" s="35"/>
    </row>
    <row r="91" ht="14.25">
      <c r="A91" s="35"/>
    </row>
    <row r="92" ht="14.25">
      <c r="A92" s="35"/>
    </row>
    <row r="93" ht="14.25">
      <c r="A93" s="35"/>
    </row>
    <row r="94" ht="12.75">
      <c r="A94" s="36"/>
    </row>
    <row r="95" ht="12.75">
      <c r="A95" s="36"/>
    </row>
    <row r="96" ht="12.75">
      <c r="A96" s="36"/>
    </row>
    <row r="97" ht="12.75">
      <c r="A97" s="36"/>
    </row>
    <row r="98" ht="12.75">
      <c r="A98" s="36"/>
    </row>
    <row r="99" ht="12.75">
      <c r="A99" s="36"/>
    </row>
    <row r="100" ht="12.75">
      <c r="A100" s="36"/>
    </row>
    <row r="101" ht="12.75">
      <c r="A101" s="36"/>
    </row>
    <row r="102" ht="12.75">
      <c r="A102" s="36"/>
    </row>
    <row r="103" ht="12.75">
      <c r="A103" s="36"/>
    </row>
    <row r="104" ht="12.75">
      <c r="A104" s="36"/>
    </row>
    <row r="105" ht="12.75">
      <c r="A105" s="36"/>
    </row>
    <row r="106" ht="12.75">
      <c r="A106" s="36"/>
    </row>
    <row r="107" ht="12.75">
      <c r="A107" s="36"/>
    </row>
    <row r="108" ht="12.75">
      <c r="A108" s="36"/>
    </row>
    <row r="109" ht="12.75">
      <c r="A109" s="36"/>
    </row>
    <row r="110" ht="12.75">
      <c r="A110" s="36"/>
    </row>
    <row r="111" ht="12.75">
      <c r="A111" s="36"/>
    </row>
    <row r="112" ht="12.75">
      <c r="A112" s="36"/>
    </row>
    <row r="113" ht="12.75">
      <c r="A113" s="36"/>
    </row>
    <row r="114" ht="12.75">
      <c r="A114" s="36"/>
    </row>
    <row r="115" ht="12.75">
      <c r="A115" s="36"/>
    </row>
    <row r="116" ht="12.75">
      <c r="A116" s="36"/>
    </row>
    <row r="117" ht="12.75">
      <c r="A117" s="36"/>
    </row>
    <row r="118" ht="12.75">
      <c r="A118" s="36"/>
    </row>
    <row r="119" ht="12.75">
      <c r="A119" s="36"/>
    </row>
    <row r="120" ht="12.75">
      <c r="A120" s="36"/>
    </row>
    <row r="121" ht="12.75">
      <c r="A121" s="36"/>
    </row>
    <row r="122" ht="12.75">
      <c r="A122" s="36"/>
    </row>
    <row r="123" ht="12.75">
      <c r="A123" s="36"/>
    </row>
    <row r="124" ht="12.75">
      <c r="A124" s="36"/>
    </row>
    <row r="125" ht="12.75">
      <c r="A125" s="36"/>
    </row>
    <row r="126" ht="12.75">
      <c r="A126" s="36"/>
    </row>
    <row r="127" ht="12.75">
      <c r="A127" s="36"/>
    </row>
    <row r="128" ht="12.75">
      <c r="A128" s="36"/>
    </row>
    <row r="129" ht="12.75">
      <c r="A129" s="36"/>
    </row>
    <row r="130" ht="12.75">
      <c r="A130" s="36"/>
    </row>
    <row r="131" ht="12.75">
      <c r="A131" s="36"/>
    </row>
    <row r="132" ht="12.75">
      <c r="A132" s="36"/>
    </row>
    <row r="133" ht="12.75">
      <c r="A133" s="36"/>
    </row>
    <row r="134" ht="12.75">
      <c r="A134" s="36"/>
    </row>
  </sheetData>
  <mergeCells count="5">
    <mergeCell ref="A5:D5"/>
    <mergeCell ref="A2:D2"/>
    <mergeCell ref="A1:D1"/>
    <mergeCell ref="A3:D3"/>
    <mergeCell ref="A4:D4"/>
  </mergeCells>
  <printOptions horizontalCentered="1"/>
  <pageMargins left="0.5" right="0.5" top="0.75" bottom="0.5" header="0.5" footer="0"/>
  <pageSetup horizontalDpi="600" verticalDpi="600" orientation="portrait" scale="80" r:id="rId1"/>
  <headerFooter alignWithMargins="0">
    <oddFooter>&amp;C&amp;"Century Schoolbook,Regular"Page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74"/>
  <sheetViews>
    <sheetView zoomScale="75" zoomScaleNormal="75" workbookViewId="0" topLeftCell="B17">
      <selection activeCell="H2" sqref="H2"/>
    </sheetView>
  </sheetViews>
  <sheetFormatPr defaultColWidth="9.140625" defaultRowHeight="16.5" customHeight="1"/>
  <cols>
    <col min="1" max="1" width="40.7109375" style="1" customWidth="1"/>
    <col min="2" max="7" width="19.7109375" style="80" customWidth="1"/>
    <col min="8" max="8" width="14.7109375" style="1" customWidth="1"/>
    <col min="9" max="9" width="11.421875" style="1" bestFit="1" customWidth="1"/>
    <col min="10" max="16384" width="9.140625" style="1" customWidth="1"/>
  </cols>
  <sheetData>
    <row r="1" spans="1:7" s="100" customFormat="1" ht="30" customHeight="1">
      <c r="A1" s="96" t="s">
        <v>8</v>
      </c>
      <c r="B1" s="117"/>
      <c r="C1" s="117"/>
      <c r="D1" s="117"/>
      <c r="E1" s="117"/>
      <c r="F1" s="118"/>
      <c r="G1" s="119"/>
    </row>
    <row r="2" spans="1:7" s="5" customFormat="1" ht="16.5" customHeight="1">
      <c r="A2" s="40"/>
      <c r="B2" s="121"/>
      <c r="C2" s="121"/>
      <c r="D2" s="121"/>
      <c r="E2" s="121"/>
      <c r="F2" s="121"/>
      <c r="G2" s="121"/>
    </row>
    <row r="3" spans="1:7" ht="16.5" customHeight="1">
      <c r="A3" s="309" t="s">
        <v>119</v>
      </c>
      <c r="B3" s="310"/>
      <c r="C3" s="310"/>
      <c r="D3" s="310"/>
      <c r="E3" s="310"/>
      <c r="F3" s="124"/>
      <c r="G3" s="311"/>
    </row>
    <row r="4" spans="1:7" ht="16.5" customHeight="1">
      <c r="A4" s="309" t="str">
        <f>+'Equity QTR (pg 3)'!A4:G4</f>
        <v>QTD PERIOD ENDED SEPTEMBER 30, 2002</v>
      </c>
      <c r="B4" s="310"/>
      <c r="C4" s="310"/>
      <c r="D4" s="310"/>
      <c r="E4" s="310"/>
      <c r="F4" s="124"/>
      <c r="G4" s="311"/>
    </row>
    <row r="5" spans="1:7" s="5" customFormat="1" ht="16.5" customHeight="1">
      <c r="A5" s="40"/>
      <c r="B5" s="122"/>
      <c r="C5" s="122"/>
      <c r="D5" s="122"/>
      <c r="E5" s="122"/>
      <c r="F5" s="123"/>
      <c r="G5" s="121"/>
    </row>
    <row r="6" spans="1:7" s="5" customFormat="1" ht="16.5" customHeight="1">
      <c r="A6" s="267"/>
      <c r="B6" s="123"/>
      <c r="C6" s="123"/>
      <c r="D6" s="123"/>
      <c r="E6" s="123"/>
      <c r="F6" s="123"/>
      <c r="G6" s="123"/>
    </row>
    <row r="7" spans="1:7" s="5" customFormat="1" ht="30" customHeight="1">
      <c r="A7" s="43"/>
      <c r="B7" s="125" t="s">
        <v>161</v>
      </c>
      <c r="C7" s="125" t="s">
        <v>173</v>
      </c>
      <c r="D7" s="125" t="s">
        <v>191</v>
      </c>
      <c r="E7" s="125" t="s">
        <v>46</v>
      </c>
      <c r="F7" s="125" t="s">
        <v>162</v>
      </c>
      <c r="G7" s="147" t="s">
        <v>9</v>
      </c>
    </row>
    <row r="8" spans="1:7" s="5" customFormat="1" ht="16.5" customHeight="1">
      <c r="A8" s="44" t="s">
        <v>120</v>
      </c>
      <c r="B8" s="126"/>
      <c r="C8" s="126"/>
      <c r="D8" s="126"/>
      <c r="E8" s="126"/>
      <c r="F8" s="126"/>
      <c r="G8" s="126"/>
    </row>
    <row r="9" spans="1:8" s="46" customFormat="1" ht="16.5" customHeight="1">
      <c r="A9" s="45" t="s">
        <v>148</v>
      </c>
      <c r="B9" s="228">
        <f>-SUM('[1]TB09-30-02(Final)'!D286)</f>
        <v>3223189</v>
      </c>
      <c r="C9" s="228">
        <f>-SUM('[1]TB09-30-02(Final)'!D285)</f>
        <v>-27934</v>
      </c>
      <c r="D9" s="228">
        <f>-SUM('[1]TB09-30-02(Final)'!D284)</f>
        <v>-577</v>
      </c>
      <c r="E9" s="71">
        <f>-SUM('[1]TB09-30-02(Final)'!D283)</f>
        <v>0</v>
      </c>
      <c r="F9" s="71">
        <f>-SUM('[1]TB09-30-02(Final)'!D280:D282)</f>
        <v>0</v>
      </c>
      <c r="G9" s="319">
        <f>SUM(B9:F9)</f>
        <v>3194678</v>
      </c>
      <c r="H9" s="111"/>
    </row>
    <row r="10" spans="1:8" s="5" customFormat="1" ht="16.5" customHeight="1">
      <c r="A10" s="47" t="s">
        <v>134</v>
      </c>
      <c r="B10" s="71">
        <f>-SUM('[1]TB09-30-02(Final)'!D293)</f>
        <v>1224227</v>
      </c>
      <c r="C10" s="71">
        <f>-SUM('[1]TB09-30-02(Final)'!D292)</f>
        <v>-11073</v>
      </c>
      <c r="D10" s="71">
        <f>-SUM('[1]TB09-30-02(Final)'!D291)</f>
        <v>-248</v>
      </c>
      <c r="E10" s="71">
        <f>-SUM('[1]TB09-30-02(Final)'!D290)</f>
        <v>0</v>
      </c>
      <c r="F10" s="71">
        <f>-SUM('[1]TB09-30-02(Final)'!D287:D289)</f>
        <v>0</v>
      </c>
      <c r="G10" s="322">
        <f>SUM(B10:F10)</f>
        <v>1212906</v>
      </c>
      <c r="H10" s="111"/>
    </row>
    <row r="11" spans="1:22" s="5" customFormat="1" ht="16.5" customHeight="1">
      <c r="A11" s="47" t="s">
        <v>135</v>
      </c>
      <c r="B11" s="71">
        <f>-'[1]TB09-30-02(Final)'!D300</f>
        <v>24311</v>
      </c>
      <c r="C11" s="71">
        <f>-'[1]TB09-30-02(Final)'!D299</f>
        <v>-19</v>
      </c>
      <c r="D11" s="71">
        <f>-'[1]TB09-30-02(Final)'!D294</f>
        <v>0</v>
      </c>
      <c r="E11" s="71">
        <f>-'[1]TB09-30-02(Final)'!D295</f>
        <v>0</v>
      </c>
      <c r="F11" s="71">
        <v>0</v>
      </c>
      <c r="G11" s="322">
        <f>SUM(B11:F11)</f>
        <v>24292</v>
      </c>
      <c r="H11" s="111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23" customFormat="1" ht="16.5" customHeight="1" thickBot="1">
      <c r="A12" s="49" t="s">
        <v>124</v>
      </c>
      <c r="B12" s="76">
        <f>SUM(B9:B11)</f>
        <v>4471727</v>
      </c>
      <c r="C12" s="76">
        <f>SUM(C9:C11)</f>
        <v>-39026</v>
      </c>
      <c r="D12" s="76">
        <f>SUM(D9:D11)</f>
        <v>-825</v>
      </c>
      <c r="E12" s="76">
        <f>SUM(E9:E11)</f>
        <v>0</v>
      </c>
      <c r="F12" s="76">
        <f>SUM(F9:F11)</f>
        <v>0</v>
      </c>
      <c r="G12" s="238">
        <f>SUM(B12:F12)</f>
        <v>4431876</v>
      </c>
      <c r="H12" s="75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</row>
    <row r="13" spans="1:22" s="23" customFormat="1" ht="16.5" customHeight="1" thickTop="1">
      <c r="A13" s="47"/>
      <c r="B13" s="71"/>
      <c r="C13" s="71"/>
      <c r="D13" s="71"/>
      <c r="E13" s="71"/>
      <c r="F13" s="71"/>
      <c r="G13" s="269"/>
      <c r="H13" s="268"/>
      <c r="I13" s="127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</row>
    <row r="14" spans="1:22" s="23" customFormat="1" ht="30" customHeight="1">
      <c r="A14" s="52" t="s">
        <v>159</v>
      </c>
      <c r="B14" s="71"/>
      <c r="C14" s="71"/>
      <c r="D14" s="71"/>
      <c r="E14" s="71"/>
      <c r="F14" s="71"/>
      <c r="G14" s="71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</row>
    <row r="15" spans="1:22" s="23" customFormat="1" ht="16.5" customHeight="1">
      <c r="A15" s="47" t="s">
        <v>148</v>
      </c>
      <c r="B15" s="72">
        <f>-'[1]TB09-30-02(Final)'!F61</f>
        <v>5961432</v>
      </c>
      <c r="C15" s="72">
        <f>-'[1]TB09-30-02(Final)'!F60</f>
        <v>377253</v>
      </c>
      <c r="D15" s="71">
        <f>'Premiums YTD (pg 8)'!D15</f>
        <v>0</v>
      </c>
      <c r="E15" s="71">
        <f>'Premiums YTD (pg 8)'!E15</f>
        <v>0</v>
      </c>
      <c r="F15" s="71">
        <f>'Premiums YTD (pg 8)'!F15</f>
        <v>0</v>
      </c>
      <c r="G15" s="77">
        <f>SUM(B15:F15)</f>
        <v>6338685</v>
      </c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</row>
    <row r="16" spans="1:22" s="23" customFormat="1" ht="16.5" customHeight="1">
      <c r="A16" s="47" t="s">
        <v>151</v>
      </c>
      <c r="B16" s="72">
        <f>-'[1]TB09-30-02(Final)'!F65</f>
        <v>2252606</v>
      </c>
      <c r="C16" s="72">
        <f>-'[1]TB09-30-02(Final)'!F64</f>
        <v>140255</v>
      </c>
      <c r="D16" s="71">
        <f>'Premiums YTD (pg 8)'!D16</f>
        <v>0</v>
      </c>
      <c r="E16" s="71">
        <f>'Premiums YTD (pg 8)'!E16</f>
        <v>0</v>
      </c>
      <c r="F16" s="71">
        <f>'Premiums YTD (pg 8)'!F16</f>
        <v>0</v>
      </c>
      <c r="G16" s="77">
        <f>SUM(B16:F16)</f>
        <v>2392861</v>
      </c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</row>
    <row r="17" spans="1:22" s="23" customFormat="1" ht="16.5" customHeight="1">
      <c r="A17" s="47" t="s">
        <v>146</v>
      </c>
      <c r="B17" s="71">
        <f>-'[1]TB09-30-02(Final)'!F69</f>
        <v>43056</v>
      </c>
      <c r="C17" s="71">
        <f>-'[1]TB09-30-02(Final)'!F68</f>
        <v>2390</v>
      </c>
      <c r="D17" s="71">
        <f>'Premiums YTD (pg 8)'!D17</f>
        <v>0</v>
      </c>
      <c r="E17" s="71">
        <f>'Premiums YTD (pg 8)'!E17</f>
        <v>0</v>
      </c>
      <c r="F17" s="71">
        <f>'Premiums YTD (pg 8)'!F17</f>
        <v>0</v>
      </c>
      <c r="G17" s="322">
        <f>SUM(B17:F17)</f>
        <v>45446</v>
      </c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</row>
    <row r="18" spans="1:22" s="23" customFormat="1" ht="16.5" customHeight="1" thickBot="1">
      <c r="A18" s="49" t="s">
        <v>124</v>
      </c>
      <c r="B18" s="76">
        <f>SUM(B15:B17)</f>
        <v>8257094</v>
      </c>
      <c r="C18" s="76">
        <f>SUM(C15:C17)</f>
        <v>519898</v>
      </c>
      <c r="D18" s="76">
        <f>'Premiums YTD (pg 8)'!D18</f>
        <v>0</v>
      </c>
      <c r="E18" s="76">
        <f>'Premiums YTD (pg 8)'!E18</f>
        <v>0</v>
      </c>
      <c r="F18" s="76">
        <f>'Premiums YTD (pg 8)'!F18</f>
        <v>0</v>
      </c>
      <c r="G18" s="323">
        <f>SUM(G15:G17)</f>
        <v>8776992</v>
      </c>
      <c r="H18" s="79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</row>
    <row r="19" spans="1:22" s="23" customFormat="1" ht="16.5" customHeight="1" thickTop="1">
      <c r="A19" s="47"/>
      <c r="B19" s="71"/>
      <c r="C19" s="71"/>
      <c r="D19" s="71"/>
      <c r="E19" s="71"/>
      <c r="F19" s="71"/>
      <c r="G19" s="269"/>
      <c r="H19" s="127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</row>
    <row r="20" spans="1:22" s="23" customFormat="1" ht="30" customHeight="1">
      <c r="A20" s="52" t="s">
        <v>4</v>
      </c>
      <c r="B20" s="127"/>
      <c r="C20" s="127"/>
      <c r="D20" s="71"/>
      <c r="E20" s="71"/>
      <c r="F20" s="71"/>
      <c r="G20" s="71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</row>
    <row r="21" spans="1:22" s="23" customFormat="1" ht="16.5" customHeight="1">
      <c r="A21" s="47" t="s">
        <v>148</v>
      </c>
      <c r="B21" s="71">
        <v>4730962</v>
      </c>
      <c r="C21" s="71">
        <v>1533948</v>
      </c>
      <c r="D21" s="71">
        <v>0</v>
      </c>
      <c r="E21" s="71">
        <v>0</v>
      </c>
      <c r="F21" s="71">
        <v>0</v>
      </c>
      <c r="G21" s="77">
        <f>SUM(B21:F21)</f>
        <v>6264910</v>
      </c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</row>
    <row r="22" spans="1:22" s="23" customFormat="1" ht="16.5" customHeight="1">
      <c r="A22" s="47" t="s">
        <v>134</v>
      </c>
      <c r="B22" s="71">
        <v>1781912</v>
      </c>
      <c r="C22" s="71">
        <v>591034</v>
      </c>
      <c r="D22" s="71">
        <v>0</v>
      </c>
      <c r="E22" s="71">
        <v>0</v>
      </c>
      <c r="F22" s="71">
        <v>0</v>
      </c>
      <c r="G22" s="77">
        <f>SUM(B22:F22)</f>
        <v>2372946</v>
      </c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</row>
    <row r="23" spans="1:22" s="23" customFormat="1" ht="16.5" customHeight="1">
      <c r="A23" s="47" t="s">
        <v>135</v>
      </c>
      <c r="B23" s="71">
        <v>32889</v>
      </c>
      <c r="C23" s="71">
        <v>10543</v>
      </c>
      <c r="D23" s="71">
        <v>0</v>
      </c>
      <c r="E23" s="71">
        <v>0</v>
      </c>
      <c r="F23" s="71">
        <v>0</v>
      </c>
      <c r="G23" s="77">
        <f>SUM(B23:F23)</f>
        <v>43432</v>
      </c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</row>
    <row r="24" spans="1:22" s="23" customFormat="1" ht="16.5" customHeight="1" thickBot="1">
      <c r="A24" s="49" t="s">
        <v>124</v>
      </c>
      <c r="B24" s="76">
        <f aca="true" t="shared" si="0" ref="B24:G24">SUM(B21:B23)</f>
        <v>6545763</v>
      </c>
      <c r="C24" s="76">
        <f t="shared" si="0"/>
        <v>2135525</v>
      </c>
      <c r="D24" s="76">
        <f t="shared" si="0"/>
        <v>0</v>
      </c>
      <c r="E24" s="76">
        <f t="shared" si="0"/>
        <v>0</v>
      </c>
      <c r="F24" s="76">
        <f t="shared" si="0"/>
        <v>0</v>
      </c>
      <c r="G24" s="74">
        <f t="shared" si="0"/>
        <v>8681288</v>
      </c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</row>
    <row r="25" spans="1:22" s="272" customFormat="1" ht="16.5" customHeight="1" thickTop="1">
      <c r="A25" s="112"/>
      <c r="B25" s="127"/>
      <c r="C25" s="128"/>
      <c r="D25" s="127">
        <f>+D18-D24</f>
        <v>0</v>
      </c>
      <c r="E25" s="127">
        <f>+E18-E24</f>
        <v>0</v>
      </c>
      <c r="F25" s="127">
        <f>+F18-F24</f>
        <v>0</v>
      </c>
      <c r="G25" s="270"/>
      <c r="H25" s="127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</row>
    <row r="26" spans="1:22" s="23" customFormat="1" ht="16.5" customHeight="1">
      <c r="A26" s="52" t="s">
        <v>125</v>
      </c>
      <c r="B26" s="71"/>
      <c r="C26" s="71"/>
      <c r="D26" s="71"/>
      <c r="E26" s="71"/>
      <c r="F26" s="71"/>
      <c r="G26" s="71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</row>
    <row r="27" spans="1:22" s="23" customFormat="1" ht="16.5" customHeight="1">
      <c r="A27" s="47" t="s">
        <v>148</v>
      </c>
      <c r="B27" s="71">
        <f aca="true" t="shared" si="1" ref="B27:C29">B9-(B15-B21)</f>
        <v>1992719</v>
      </c>
      <c r="C27" s="71">
        <f t="shared" si="1"/>
        <v>1128761</v>
      </c>
      <c r="D27" s="71">
        <f aca="true" t="shared" si="2" ref="D27:F29">D9-(D15-D21)</f>
        <v>-577</v>
      </c>
      <c r="E27" s="77">
        <f t="shared" si="2"/>
        <v>0</v>
      </c>
      <c r="F27" s="71">
        <f t="shared" si="2"/>
        <v>0</v>
      </c>
      <c r="G27" s="77">
        <f>SUM(B27:F27)</f>
        <v>3120903</v>
      </c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</row>
    <row r="28" spans="1:22" s="23" customFormat="1" ht="16.5" customHeight="1">
      <c r="A28" s="47" t="s">
        <v>134</v>
      </c>
      <c r="B28" s="71">
        <f t="shared" si="1"/>
        <v>753533</v>
      </c>
      <c r="C28" s="71">
        <f t="shared" si="1"/>
        <v>439706</v>
      </c>
      <c r="D28" s="71">
        <f t="shared" si="2"/>
        <v>-248</v>
      </c>
      <c r="E28" s="77">
        <f t="shared" si="2"/>
        <v>0</v>
      </c>
      <c r="F28" s="71">
        <f t="shared" si="2"/>
        <v>0</v>
      </c>
      <c r="G28" s="77">
        <f>SUM(B28:F28)</f>
        <v>1192991</v>
      </c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</row>
    <row r="29" spans="1:22" s="23" customFormat="1" ht="16.5" customHeight="1">
      <c r="A29" s="53" t="s">
        <v>135</v>
      </c>
      <c r="B29" s="77">
        <f t="shared" si="1"/>
        <v>14144</v>
      </c>
      <c r="C29" s="77">
        <f t="shared" si="1"/>
        <v>8134</v>
      </c>
      <c r="D29" s="71">
        <f t="shared" si="2"/>
        <v>0</v>
      </c>
      <c r="E29" s="77">
        <f>E11-(E17-E23)</f>
        <v>0</v>
      </c>
      <c r="F29" s="71">
        <f t="shared" si="2"/>
        <v>0</v>
      </c>
      <c r="G29" s="77">
        <f>SUM(B29:F29)</f>
        <v>22278</v>
      </c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</row>
    <row r="30" spans="1:22" s="23" customFormat="1" ht="16.5" customHeight="1" thickBot="1">
      <c r="A30" s="54" t="s">
        <v>124</v>
      </c>
      <c r="B30" s="202">
        <f aca="true" t="shared" si="3" ref="B30:G30">SUM(B27:B29)</f>
        <v>2760396</v>
      </c>
      <c r="C30" s="202">
        <f t="shared" si="3"/>
        <v>1576601</v>
      </c>
      <c r="D30" s="202">
        <f t="shared" si="3"/>
        <v>-825</v>
      </c>
      <c r="E30" s="238">
        <f t="shared" si="3"/>
        <v>0</v>
      </c>
      <c r="F30" s="238">
        <f t="shared" si="3"/>
        <v>0</v>
      </c>
      <c r="G30" s="108">
        <f t="shared" si="3"/>
        <v>4336172</v>
      </c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</row>
    <row r="31" spans="2:8" s="5" customFormat="1" ht="16.5" customHeight="1" thickTop="1">
      <c r="B31" s="95"/>
      <c r="C31" s="95"/>
      <c r="D31" s="95"/>
      <c r="E31" s="95"/>
      <c r="F31" s="95"/>
      <c r="G31" s="95"/>
      <c r="H31" s="95"/>
    </row>
    <row r="32" spans="2:8" s="5" customFormat="1" ht="16.5" customHeight="1">
      <c r="B32" s="95"/>
      <c r="C32" s="95"/>
      <c r="D32" s="95"/>
      <c r="E32" s="95"/>
      <c r="F32" s="95"/>
      <c r="G32" s="95"/>
      <c r="H32" s="23"/>
    </row>
    <row r="33" spans="2:7" s="5" customFormat="1" ht="16.5" customHeight="1">
      <c r="B33" s="95"/>
      <c r="C33" s="95"/>
      <c r="D33" s="95"/>
      <c r="E33" s="95"/>
      <c r="F33" s="95"/>
      <c r="G33" s="95"/>
    </row>
    <row r="34" spans="2:7" s="5" customFormat="1" ht="16.5" customHeight="1">
      <c r="B34" s="95"/>
      <c r="C34" s="95"/>
      <c r="D34" s="95"/>
      <c r="E34" s="95"/>
      <c r="F34" s="95"/>
      <c r="G34" s="95"/>
    </row>
    <row r="35" spans="2:7" s="5" customFormat="1" ht="16.5" customHeight="1">
      <c r="B35" s="95"/>
      <c r="C35" s="95"/>
      <c r="D35" s="95"/>
      <c r="E35" s="95"/>
      <c r="F35" s="95"/>
      <c r="G35" s="95"/>
    </row>
    <row r="36" spans="2:7" s="5" customFormat="1" ht="16.5" customHeight="1">
      <c r="B36" s="95"/>
      <c r="C36" s="95"/>
      <c r="D36" s="95"/>
      <c r="E36" s="95"/>
      <c r="F36" s="95"/>
      <c r="G36" s="95"/>
    </row>
    <row r="37" spans="2:7" s="5" customFormat="1" ht="16.5" customHeight="1">
      <c r="B37" s="95"/>
      <c r="C37" s="95"/>
      <c r="D37" s="95"/>
      <c r="E37" s="95"/>
      <c r="F37" s="95"/>
      <c r="G37" s="95"/>
    </row>
    <row r="38" spans="2:7" s="5" customFormat="1" ht="16.5" customHeight="1">
      <c r="B38" s="95"/>
      <c r="C38" s="95"/>
      <c r="D38" s="95"/>
      <c r="E38" s="95"/>
      <c r="F38" s="95"/>
      <c r="G38" s="95"/>
    </row>
    <row r="39" spans="2:7" s="5" customFormat="1" ht="16.5" customHeight="1">
      <c r="B39" s="95"/>
      <c r="C39" s="95"/>
      <c r="D39" s="95"/>
      <c r="E39" s="95"/>
      <c r="F39" s="95"/>
      <c r="G39" s="95"/>
    </row>
    <row r="40" spans="2:7" s="5" customFormat="1" ht="16.5" customHeight="1">
      <c r="B40" s="95"/>
      <c r="C40" s="95"/>
      <c r="D40" s="95"/>
      <c r="E40" s="95"/>
      <c r="F40" s="95"/>
      <c r="G40" s="95"/>
    </row>
    <row r="41" spans="2:7" s="5" customFormat="1" ht="16.5" customHeight="1">
      <c r="B41" s="95"/>
      <c r="C41" s="95"/>
      <c r="D41" s="95"/>
      <c r="E41" s="95"/>
      <c r="F41" s="95"/>
      <c r="G41" s="95"/>
    </row>
    <row r="42" spans="2:7" s="5" customFormat="1" ht="16.5" customHeight="1">
      <c r="B42" s="95"/>
      <c r="C42" s="95"/>
      <c r="D42" s="95"/>
      <c r="E42" s="95"/>
      <c r="F42" s="95"/>
      <c r="G42" s="95"/>
    </row>
    <row r="43" spans="2:7" s="5" customFormat="1" ht="16.5" customHeight="1">
      <c r="B43" s="95"/>
      <c r="C43" s="95"/>
      <c r="D43" s="95"/>
      <c r="E43" s="95"/>
      <c r="F43" s="95"/>
      <c r="G43" s="95"/>
    </row>
    <row r="44" spans="2:7" s="5" customFormat="1" ht="16.5" customHeight="1">
      <c r="B44" s="95"/>
      <c r="C44" s="95"/>
      <c r="D44" s="95"/>
      <c r="E44" s="95"/>
      <c r="F44" s="95"/>
      <c r="G44" s="95"/>
    </row>
    <row r="45" spans="2:7" s="5" customFormat="1" ht="16.5" customHeight="1">
      <c r="B45" s="95"/>
      <c r="C45" s="95"/>
      <c r="D45" s="95"/>
      <c r="E45" s="95"/>
      <c r="F45" s="95"/>
      <c r="G45" s="95"/>
    </row>
    <row r="46" spans="2:7" s="5" customFormat="1" ht="16.5" customHeight="1">
      <c r="B46" s="95"/>
      <c r="C46" s="95"/>
      <c r="D46" s="95"/>
      <c r="E46" s="95"/>
      <c r="F46" s="95"/>
      <c r="G46" s="95"/>
    </row>
    <row r="47" spans="2:7" s="5" customFormat="1" ht="16.5" customHeight="1">
      <c r="B47" s="95"/>
      <c r="C47" s="95"/>
      <c r="D47" s="95"/>
      <c r="E47" s="95"/>
      <c r="F47" s="95"/>
      <c r="G47" s="95"/>
    </row>
    <row r="48" spans="2:7" s="5" customFormat="1" ht="16.5" customHeight="1">
      <c r="B48" s="95"/>
      <c r="C48" s="95"/>
      <c r="D48" s="95"/>
      <c r="E48" s="95"/>
      <c r="F48" s="95"/>
      <c r="G48" s="95"/>
    </row>
    <row r="49" spans="2:7" s="5" customFormat="1" ht="16.5" customHeight="1">
      <c r="B49" s="95"/>
      <c r="C49" s="95"/>
      <c r="D49" s="95"/>
      <c r="E49" s="95"/>
      <c r="F49" s="95"/>
      <c r="G49" s="95"/>
    </row>
    <row r="50" spans="2:7" s="5" customFormat="1" ht="16.5" customHeight="1">
      <c r="B50" s="95"/>
      <c r="C50" s="95"/>
      <c r="D50" s="95"/>
      <c r="E50" s="95"/>
      <c r="F50" s="95"/>
      <c r="G50" s="95"/>
    </row>
    <row r="51" spans="2:7" s="5" customFormat="1" ht="16.5" customHeight="1">
      <c r="B51" s="95"/>
      <c r="C51" s="95"/>
      <c r="D51" s="95"/>
      <c r="E51" s="95"/>
      <c r="F51" s="95"/>
      <c r="G51" s="95"/>
    </row>
    <row r="52" spans="2:7" s="5" customFormat="1" ht="16.5" customHeight="1">
      <c r="B52" s="95"/>
      <c r="C52" s="95"/>
      <c r="D52" s="95"/>
      <c r="E52" s="95"/>
      <c r="F52" s="95"/>
      <c r="G52" s="95"/>
    </row>
    <row r="53" spans="2:7" s="5" customFormat="1" ht="16.5" customHeight="1">
      <c r="B53" s="95"/>
      <c r="C53" s="95"/>
      <c r="D53" s="95"/>
      <c r="E53" s="95"/>
      <c r="F53" s="95"/>
      <c r="G53" s="95"/>
    </row>
    <row r="54" spans="2:7" s="5" customFormat="1" ht="16.5" customHeight="1">
      <c r="B54" s="95"/>
      <c r="C54" s="95"/>
      <c r="D54" s="95"/>
      <c r="E54" s="95"/>
      <c r="F54" s="95"/>
      <c r="G54" s="95"/>
    </row>
    <row r="55" spans="2:7" s="5" customFormat="1" ht="16.5" customHeight="1">
      <c r="B55" s="95"/>
      <c r="C55" s="95"/>
      <c r="D55" s="95"/>
      <c r="E55" s="95"/>
      <c r="F55" s="95"/>
      <c r="G55" s="95"/>
    </row>
    <row r="56" spans="2:7" s="5" customFormat="1" ht="16.5" customHeight="1">
      <c r="B56" s="95"/>
      <c r="C56" s="95"/>
      <c r="D56" s="95"/>
      <c r="E56" s="95"/>
      <c r="F56" s="95"/>
      <c r="G56" s="95"/>
    </row>
    <row r="57" spans="2:7" s="5" customFormat="1" ht="16.5" customHeight="1">
      <c r="B57" s="95"/>
      <c r="C57" s="95"/>
      <c r="D57" s="95"/>
      <c r="E57" s="95"/>
      <c r="F57" s="95"/>
      <c r="G57" s="95"/>
    </row>
    <row r="58" spans="2:7" s="5" customFormat="1" ht="16.5" customHeight="1">
      <c r="B58" s="95"/>
      <c r="C58" s="95"/>
      <c r="D58" s="95"/>
      <c r="E58" s="95"/>
      <c r="F58" s="95"/>
      <c r="G58" s="95"/>
    </row>
    <row r="59" spans="2:7" s="5" customFormat="1" ht="16.5" customHeight="1">
      <c r="B59" s="95"/>
      <c r="C59" s="95"/>
      <c r="D59" s="95"/>
      <c r="E59" s="95"/>
      <c r="F59" s="95"/>
      <c r="G59" s="95"/>
    </row>
    <row r="60" spans="2:7" s="5" customFormat="1" ht="16.5" customHeight="1">
      <c r="B60" s="95"/>
      <c r="C60" s="95"/>
      <c r="D60" s="95"/>
      <c r="E60" s="95"/>
      <c r="F60" s="95"/>
      <c r="G60" s="95"/>
    </row>
    <row r="61" spans="2:7" s="5" customFormat="1" ht="16.5" customHeight="1">
      <c r="B61" s="95"/>
      <c r="C61" s="95"/>
      <c r="D61" s="95"/>
      <c r="E61" s="95"/>
      <c r="F61" s="95"/>
      <c r="G61" s="95"/>
    </row>
    <row r="62" spans="2:7" s="5" customFormat="1" ht="16.5" customHeight="1">
      <c r="B62" s="95"/>
      <c r="C62" s="95"/>
      <c r="D62" s="95"/>
      <c r="E62" s="95"/>
      <c r="F62" s="95"/>
      <c r="G62" s="95"/>
    </row>
    <row r="63" spans="2:7" s="5" customFormat="1" ht="16.5" customHeight="1">
      <c r="B63" s="95"/>
      <c r="C63" s="95"/>
      <c r="D63" s="95"/>
      <c r="E63" s="95"/>
      <c r="F63" s="95"/>
      <c r="G63" s="95"/>
    </row>
    <row r="64" spans="2:7" s="5" customFormat="1" ht="16.5" customHeight="1">
      <c r="B64" s="95"/>
      <c r="C64" s="95"/>
      <c r="D64" s="95"/>
      <c r="E64" s="95"/>
      <c r="F64" s="95"/>
      <c r="G64" s="95"/>
    </row>
    <row r="65" spans="2:7" s="5" customFormat="1" ht="16.5" customHeight="1">
      <c r="B65" s="95"/>
      <c r="C65" s="95"/>
      <c r="D65" s="95"/>
      <c r="E65" s="95"/>
      <c r="F65" s="95"/>
      <c r="G65" s="95"/>
    </row>
    <row r="66" spans="2:7" s="5" customFormat="1" ht="16.5" customHeight="1">
      <c r="B66" s="95"/>
      <c r="C66" s="95"/>
      <c r="D66" s="95"/>
      <c r="E66" s="95"/>
      <c r="F66" s="95"/>
      <c r="G66" s="95"/>
    </row>
    <row r="67" spans="2:7" s="5" customFormat="1" ht="16.5" customHeight="1">
      <c r="B67" s="95"/>
      <c r="C67" s="95"/>
      <c r="D67" s="95"/>
      <c r="E67" s="95"/>
      <c r="F67" s="95"/>
      <c r="G67" s="95"/>
    </row>
    <row r="68" spans="2:7" s="5" customFormat="1" ht="16.5" customHeight="1">
      <c r="B68" s="95"/>
      <c r="C68" s="95"/>
      <c r="D68" s="95"/>
      <c r="E68" s="95"/>
      <c r="F68" s="95"/>
      <c r="G68" s="95"/>
    </row>
    <row r="69" spans="2:7" s="5" customFormat="1" ht="16.5" customHeight="1">
      <c r="B69" s="95"/>
      <c r="C69" s="95"/>
      <c r="D69" s="95"/>
      <c r="E69" s="95"/>
      <c r="F69" s="95"/>
      <c r="G69" s="95"/>
    </row>
    <row r="70" spans="2:7" s="5" customFormat="1" ht="16.5" customHeight="1">
      <c r="B70" s="95"/>
      <c r="C70" s="95"/>
      <c r="D70" s="95"/>
      <c r="E70" s="95"/>
      <c r="F70" s="95"/>
      <c r="G70" s="95"/>
    </row>
    <row r="71" spans="2:7" s="5" customFormat="1" ht="16.5" customHeight="1">
      <c r="B71" s="95"/>
      <c r="C71" s="95"/>
      <c r="D71" s="95"/>
      <c r="E71" s="95"/>
      <c r="F71" s="95"/>
      <c r="G71" s="95"/>
    </row>
    <row r="72" spans="2:7" s="5" customFormat="1" ht="16.5" customHeight="1">
      <c r="B72" s="95"/>
      <c r="C72" s="95"/>
      <c r="D72" s="95"/>
      <c r="E72" s="95"/>
      <c r="F72" s="95"/>
      <c r="G72" s="95"/>
    </row>
    <row r="73" spans="2:7" s="5" customFormat="1" ht="16.5" customHeight="1">
      <c r="B73" s="95"/>
      <c r="C73" s="95"/>
      <c r="D73" s="95"/>
      <c r="E73" s="95"/>
      <c r="F73" s="95"/>
      <c r="G73" s="95"/>
    </row>
    <row r="74" spans="2:7" s="5" customFormat="1" ht="16.5" customHeight="1">
      <c r="B74" s="95"/>
      <c r="C74" s="95"/>
      <c r="D74" s="95"/>
      <c r="E74" s="95"/>
      <c r="F74" s="95"/>
      <c r="G74" s="95"/>
    </row>
  </sheetData>
  <printOptions horizontalCentered="1"/>
  <pageMargins left="0.5" right="0.5" top="0.75" bottom="0.5" header="0.5" footer="0"/>
  <pageSetup horizontalDpi="600" verticalDpi="600" orientation="landscape" scale="80" r:id="rId1"/>
  <headerFooter alignWithMargins="0">
    <oddFooter>&amp;C&amp;"Century Schoolbook,Regular"Page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zoomScale="75" zoomScaleNormal="75" workbookViewId="0" topLeftCell="B16">
      <selection activeCell="G38" sqref="G38"/>
    </sheetView>
  </sheetViews>
  <sheetFormatPr defaultColWidth="9.140625" defaultRowHeight="16.5" customHeight="1"/>
  <cols>
    <col min="1" max="1" width="40.7109375" style="1" customWidth="1"/>
    <col min="2" max="7" width="19.7109375" style="2" customWidth="1"/>
    <col min="8" max="16384" width="9.140625" style="1" customWidth="1"/>
  </cols>
  <sheetData>
    <row r="1" spans="1:7" s="100" customFormat="1" ht="30" customHeight="1">
      <c r="A1" s="96" t="s">
        <v>8</v>
      </c>
      <c r="B1" s="97"/>
      <c r="C1" s="97"/>
      <c r="D1" s="97"/>
      <c r="E1" s="97"/>
      <c r="F1" s="98"/>
      <c r="G1" s="99"/>
    </row>
    <row r="2" spans="1:7" s="5" customFormat="1" ht="16.5" customHeight="1">
      <c r="A2" s="40"/>
      <c r="B2" s="39"/>
      <c r="C2" s="39"/>
      <c r="D2" s="39"/>
      <c r="E2" s="39"/>
      <c r="F2" s="39"/>
      <c r="G2" s="39"/>
    </row>
    <row r="3" spans="1:7" ht="16.5" customHeight="1">
      <c r="A3" s="309" t="s">
        <v>119</v>
      </c>
      <c r="B3" s="312"/>
      <c r="C3" s="312"/>
      <c r="D3" s="312"/>
      <c r="E3" s="312"/>
      <c r="F3" s="232"/>
      <c r="G3" s="313"/>
    </row>
    <row r="4" spans="1:7" ht="16.5" customHeight="1">
      <c r="A4" s="309" t="str">
        <f>+'Earned Incurred YTD (pg 6)'!A5:D5</f>
        <v>YTD PERIOD ENDED SEPTEMBER 30, 2002</v>
      </c>
      <c r="B4" s="312"/>
      <c r="C4" s="312"/>
      <c r="D4" s="312"/>
      <c r="E4" s="312"/>
      <c r="F4" s="232"/>
      <c r="G4" s="313"/>
    </row>
    <row r="5" spans="1:7" s="5" customFormat="1" ht="16.5" customHeight="1">
      <c r="A5" s="40"/>
      <c r="B5" s="41"/>
      <c r="C5" s="41"/>
      <c r="D5" s="41"/>
      <c r="E5" s="41"/>
      <c r="F5" s="42"/>
      <c r="G5" s="39"/>
    </row>
    <row r="6" spans="1:7" s="5" customFormat="1" ht="16.5" customHeight="1">
      <c r="A6" s="267"/>
      <c r="B6" s="42"/>
      <c r="C6" s="42"/>
      <c r="D6" s="42"/>
      <c r="E6" s="42"/>
      <c r="F6" s="42"/>
      <c r="G6" s="42"/>
    </row>
    <row r="7" spans="1:7" s="5" customFormat="1" ht="30" customHeight="1">
      <c r="A7" s="43"/>
      <c r="B7" s="233" t="s">
        <v>161</v>
      </c>
      <c r="C7" s="233" t="s">
        <v>173</v>
      </c>
      <c r="D7" s="233" t="s">
        <v>191</v>
      </c>
      <c r="E7" s="233" t="s">
        <v>46</v>
      </c>
      <c r="F7" s="233" t="s">
        <v>162</v>
      </c>
      <c r="G7" s="234" t="s">
        <v>9</v>
      </c>
    </row>
    <row r="8" spans="1:7" s="5" customFormat="1" ht="16.5" customHeight="1">
      <c r="A8" s="44" t="s">
        <v>120</v>
      </c>
      <c r="B8" s="47"/>
      <c r="C8" s="47"/>
      <c r="D8" s="47"/>
      <c r="E8" s="47"/>
      <c r="F8" s="47"/>
      <c r="G8" s="47"/>
    </row>
    <row r="9" spans="1:7" s="46" customFormat="1" ht="16.5" customHeight="1">
      <c r="A9" s="45" t="s">
        <v>148</v>
      </c>
      <c r="B9" s="237">
        <f>-SUM('[1]TB09-30-02(Final)'!F286)</f>
        <v>9500479</v>
      </c>
      <c r="C9" s="228">
        <f>-SUM('[1]TB09-30-02(Final)'!F285)</f>
        <v>-52634</v>
      </c>
      <c r="D9" s="228">
        <f>-SUM('[1]TB09-30-02(Final)'!F284)</f>
        <v>-2348</v>
      </c>
      <c r="E9" s="220">
        <f>-SUM('[1]TB09-30-02(Final)'!F283)</f>
        <v>0</v>
      </c>
      <c r="F9" s="228">
        <f>-SUM('[1]TB09-30-02(Final)'!F280:F282)</f>
        <v>-49</v>
      </c>
      <c r="G9" s="319">
        <f>SUM(B9:F9)</f>
        <v>9445448</v>
      </c>
    </row>
    <row r="10" spans="1:7" s="5" customFormat="1" ht="16.5" customHeight="1">
      <c r="A10" s="47" t="s">
        <v>134</v>
      </c>
      <c r="B10" s="235">
        <f>-SUM('[1]TB09-30-02(Final)'!F293)</f>
        <v>3578081</v>
      </c>
      <c r="C10" s="204">
        <f>-SUM('[1]TB09-30-02(Final)'!F292)</f>
        <v>-22014</v>
      </c>
      <c r="D10" s="204">
        <f>-SUM('[1]TB09-30-02(Final)'!F291)</f>
        <v>-1288</v>
      </c>
      <c r="E10" s="220">
        <f>-SUM('[1]TB09-30-02(Final)'!F290)</f>
        <v>0</v>
      </c>
      <c r="F10" s="204">
        <f>-SUM('[1]TB09-30-02(Final)'!F287:F289)</f>
        <v>-22</v>
      </c>
      <c r="G10" s="107">
        <f>SUM(B10:F10)</f>
        <v>3554757</v>
      </c>
    </row>
    <row r="11" spans="1:13" s="5" customFormat="1" ht="16.5" customHeight="1">
      <c r="A11" s="47" t="s">
        <v>135</v>
      </c>
      <c r="B11" s="235">
        <f>-'[1]TB09-30-02(Final)'!F300</f>
        <v>67694</v>
      </c>
      <c r="C11" s="204">
        <f>-'[1]TB09-30-02(Final)'!F299</f>
        <v>-620</v>
      </c>
      <c r="D11" s="220">
        <f>-'[1]TB09-30-02(Final)'!F294</f>
        <v>0</v>
      </c>
      <c r="E11" s="220">
        <f>-'[1]TB09-30-02(Final)'!F295</f>
        <v>0</v>
      </c>
      <c r="F11" s="220">
        <v>0</v>
      </c>
      <c r="G11" s="107">
        <f>SUM(B11:F11)</f>
        <v>67074</v>
      </c>
      <c r="H11" s="38"/>
      <c r="I11" s="38"/>
      <c r="J11" s="38"/>
      <c r="K11" s="38"/>
      <c r="L11" s="38"/>
      <c r="M11" s="38"/>
    </row>
    <row r="12" spans="1:13" s="23" customFormat="1" ht="16.5" customHeight="1" thickBot="1">
      <c r="A12" s="49" t="s">
        <v>124</v>
      </c>
      <c r="B12" s="50">
        <f aca="true" t="shared" si="0" ref="B12:G12">SUM(B9:B11)</f>
        <v>13146254</v>
      </c>
      <c r="C12" s="236">
        <f t="shared" si="0"/>
        <v>-75268</v>
      </c>
      <c r="D12" s="236">
        <f t="shared" si="0"/>
        <v>-3636</v>
      </c>
      <c r="E12" s="221">
        <f t="shared" si="0"/>
        <v>0</v>
      </c>
      <c r="F12" s="236">
        <f t="shared" si="0"/>
        <v>-71</v>
      </c>
      <c r="G12" s="320">
        <f t="shared" si="0"/>
        <v>13067279</v>
      </c>
      <c r="H12" s="268"/>
      <c r="I12" s="268"/>
      <c r="J12" s="268"/>
      <c r="K12" s="268"/>
      <c r="L12" s="268"/>
      <c r="M12" s="268"/>
    </row>
    <row r="13" spans="1:13" s="23" customFormat="1" ht="16.5" customHeight="1" thickTop="1">
      <c r="A13" s="47"/>
      <c r="B13" s="48"/>
      <c r="C13" s="48"/>
      <c r="D13" s="48"/>
      <c r="E13" s="48"/>
      <c r="F13" s="48"/>
      <c r="H13" s="268"/>
      <c r="I13" s="268"/>
      <c r="J13" s="268"/>
      <c r="K13" s="268"/>
      <c r="L13" s="268"/>
      <c r="M13" s="268"/>
    </row>
    <row r="14" spans="1:13" s="23" customFormat="1" ht="30" customHeight="1">
      <c r="A14" s="52" t="s">
        <v>158</v>
      </c>
      <c r="B14" s="69"/>
      <c r="C14" s="69"/>
      <c r="D14" s="69"/>
      <c r="E14" s="48"/>
      <c r="F14" s="48"/>
      <c r="G14" s="48"/>
      <c r="H14" s="268"/>
      <c r="I14" s="268"/>
      <c r="J14" s="268"/>
      <c r="K14" s="268"/>
      <c r="L14" s="268"/>
      <c r="M14" s="268"/>
    </row>
    <row r="15" spans="1:13" s="23" customFormat="1" ht="16.5" customHeight="1">
      <c r="A15" s="47" t="s">
        <v>148</v>
      </c>
      <c r="B15" s="48">
        <f>-'[1]TB09-30-02(Final)'!F61</f>
        <v>5961432</v>
      </c>
      <c r="C15" s="48">
        <f>-'[1]TB09-30-02(Final)'!F60</f>
        <v>377253</v>
      </c>
      <c r="D15" s="220">
        <f>-'[1]TB09-30-02(Final)'!F59</f>
        <v>0</v>
      </c>
      <c r="E15" s="220">
        <f>-'[1]TB09-30-02(Final)'!F58</f>
        <v>0</v>
      </c>
      <c r="F15" s="220">
        <v>0</v>
      </c>
      <c r="G15" s="321">
        <f>SUM(B15:F15)</f>
        <v>6338685</v>
      </c>
      <c r="H15" s="268"/>
      <c r="I15" s="268"/>
      <c r="J15" s="268"/>
      <c r="K15" s="268"/>
      <c r="L15" s="268"/>
      <c r="M15" s="268"/>
    </row>
    <row r="16" spans="1:13" s="23" customFormat="1" ht="16.5" customHeight="1">
      <c r="A16" s="47" t="s">
        <v>134</v>
      </c>
      <c r="B16" s="48">
        <f>-'[1]TB09-30-02(Final)'!F65</f>
        <v>2252606</v>
      </c>
      <c r="C16" s="48">
        <f>-'[1]TB09-30-02(Final)'!F64</f>
        <v>140255</v>
      </c>
      <c r="D16" s="220">
        <f>-'[1]TB09-30-02(Final)'!F63</f>
        <v>0</v>
      </c>
      <c r="E16" s="220">
        <f>-'[1]TB09-30-02(Final)'!F62</f>
        <v>0</v>
      </c>
      <c r="F16" s="220">
        <v>0</v>
      </c>
      <c r="G16" s="321">
        <f>SUM(B16:F16)</f>
        <v>2392861</v>
      </c>
      <c r="H16" s="268"/>
      <c r="I16" s="268"/>
      <c r="J16" s="268"/>
      <c r="K16" s="268"/>
      <c r="L16" s="268"/>
      <c r="M16" s="268"/>
    </row>
    <row r="17" spans="1:13" s="23" customFormat="1" ht="16.5" customHeight="1">
      <c r="A17" s="47" t="s">
        <v>135</v>
      </c>
      <c r="B17" s="235">
        <f>-'[1]TB09-30-02(Final)'!F69</f>
        <v>43056</v>
      </c>
      <c r="C17" s="235">
        <f>-'[1]TB09-30-02(Final)'!F68</f>
        <v>2390</v>
      </c>
      <c r="D17" s="220">
        <f>-'[1]TB09-30-02(Final)'!F67</f>
        <v>0</v>
      </c>
      <c r="E17" s="220">
        <f>-'[1]TB09-30-02(Final)'!F66</f>
        <v>0</v>
      </c>
      <c r="F17" s="220">
        <v>0</v>
      </c>
      <c r="G17" s="321">
        <f>SUM(B17:F17)</f>
        <v>45446</v>
      </c>
      <c r="H17" s="268"/>
      <c r="I17" s="268"/>
      <c r="J17" s="268"/>
      <c r="K17" s="268"/>
      <c r="L17" s="268"/>
      <c r="M17" s="268"/>
    </row>
    <row r="18" spans="1:13" s="23" customFormat="1" ht="16.5" customHeight="1" thickBot="1">
      <c r="A18" s="49" t="s">
        <v>124</v>
      </c>
      <c r="B18" s="50">
        <f>SUM(B15:B17)</f>
        <v>8257094</v>
      </c>
      <c r="C18" s="50">
        <f>SUM(C15:C17)</f>
        <v>519898</v>
      </c>
      <c r="D18" s="221">
        <f>SUM(D15:D17)</f>
        <v>0</v>
      </c>
      <c r="E18" s="221">
        <f>SUM(E15:E17)</f>
        <v>0</v>
      </c>
      <c r="F18" s="221">
        <v>0</v>
      </c>
      <c r="G18" s="320">
        <f>SUM(G15:G17)</f>
        <v>8776992</v>
      </c>
      <c r="H18" s="268"/>
      <c r="I18" s="268"/>
      <c r="J18" s="268"/>
      <c r="K18" s="268"/>
      <c r="L18" s="268"/>
      <c r="M18" s="268"/>
    </row>
    <row r="19" spans="1:13" s="23" customFormat="1" ht="16.5" customHeight="1" thickTop="1">
      <c r="A19" s="47"/>
      <c r="B19" s="48"/>
      <c r="C19" s="48"/>
      <c r="D19" s="48"/>
      <c r="E19" s="48"/>
      <c r="F19" s="48"/>
      <c r="G19" s="51"/>
      <c r="H19" s="268"/>
      <c r="I19" s="268"/>
      <c r="J19" s="268"/>
      <c r="K19" s="268"/>
      <c r="L19" s="268"/>
      <c r="M19" s="268"/>
    </row>
    <row r="20" spans="1:13" s="23" customFormat="1" ht="30" customHeight="1">
      <c r="A20" s="52" t="s">
        <v>5</v>
      </c>
      <c r="B20" s="48"/>
      <c r="C20" s="48"/>
      <c r="D20" s="48"/>
      <c r="E20" s="48"/>
      <c r="F20" s="48"/>
      <c r="G20" s="48"/>
      <c r="H20" s="268"/>
      <c r="I20" s="268"/>
      <c r="J20" s="268"/>
      <c r="K20" s="268"/>
      <c r="L20" s="268"/>
      <c r="M20" s="268"/>
    </row>
    <row r="21" spans="1:13" s="23" customFormat="1" ht="16.5" customHeight="1">
      <c r="A21" s="47" t="s">
        <v>148</v>
      </c>
      <c r="B21" s="220">
        <v>0</v>
      </c>
      <c r="C21" s="48">
        <v>5877399</v>
      </c>
      <c r="D21" s="220">
        <v>0</v>
      </c>
      <c r="E21" s="220">
        <v>0</v>
      </c>
      <c r="F21" s="220">
        <v>0</v>
      </c>
      <c r="G21" s="321">
        <f>SUM(B21:F21)</f>
        <v>5877399</v>
      </c>
      <c r="H21" s="268"/>
      <c r="I21" s="268"/>
      <c r="J21" s="268"/>
      <c r="K21" s="268"/>
      <c r="L21" s="268"/>
      <c r="M21" s="268"/>
    </row>
    <row r="22" spans="1:13" s="23" customFormat="1" ht="16.5" customHeight="1">
      <c r="A22" s="47" t="s">
        <v>134</v>
      </c>
      <c r="B22" s="220">
        <v>0</v>
      </c>
      <c r="C22" s="48">
        <v>2391779</v>
      </c>
      <c r="D22" s="220">
        <v>0</v>
      </c>
      <c r="E22" s="220">
        <v>0</v>
      </c>
      <c r="F22" s="220">
        <v>0</v>
      </c>
      <c r="G22" s="321">
        <f>SUM(B22:F22)</f>
        <v>2391779</v>
      </c>
      <c r="H22" s="268"/>
      <c r="I22" s="268"/>
      <c r="J22" s="268"/>
      <c r="K22" s="268"/>
      <c r="L22" s="268"/>
      <c r="M22" s="268"/>
    </row>
    <row r="23" spans="1:13" s="23" customFormat="1" ht="16.5" customHeight="1">
      <c r="A23" s="47" t="s">
        <v>135</v>
      </c>
      <c r="B23" s="220">
        <v>0</v>
      </c>
      <c r="C23" s="48">
        <v>46381</v>
      </c>
      <c r="D23" s="220">
        <v>0</v>
      </c>
      <c r="E23" s="220">
        <v>0</v>
      </c>
      <c r="F23" s="220">
        <v>0</v>
      </c>
      <c r="G23" s="321">
        <f>SUM(B23:F23)</f>
        <v>46381</v>
      </c>
      <c r="H23" s="268"/>
      <c r="I23" s="268"/>
      <c r="J23" s="268"/>
      <c r="K23" s="268"/>
      <c r="L23" s="268"/>
      <c r="M23" s="268"/>
    </row>
    <row r="24" spans="1:13" s="23" customFormat="1" ht="16.5" customHeight="1" thickBot="1">
      <c r="A24" s="49" t="s">
        <v>124</v>
      </c>
      <c r="B24" s="221">
        <f aca="true" t="shared" si="1" ref="B24:G24">SUM(B21:B23)</f>
        <v>0</v>
      </c>
      <c r="C24" s="50">
        <f t="shared" si="1"/>
        <v>8315559</v>
      </c>
      <c r="D24" s="221">
        <f t="shared" si="1"/>
        <v>0</v>
      </c>
      <c r="E24" s="221">
        <f t="shared" si="1"/>
        <v>0</v>
      </c>
      <c r="F24" s="221">
        <f t="shared" si="1"/>
        <v>0</v>
      </c>
      <c r="G24" s="320">
        <f t="shared" si="1"/>
        <v>8315559</v>
      </c>
      <c r="H24" s="268"/>
      <c r="I24" s="268"/>
      <c r="J24" s="268"/>
      <c r="K24" s="268"/>
      <c r="L24" s="268"/>
      <c r="M24" s="268"/>
    </row>
    <row r="25" spans="1:13" s="23" customFormat="1" ht="16.5" customHeight="1" thickTop="1">
      <c r="A25" s="47"/>
      <c r="B25" s="48"/>
      <c r="C25" s="48"/>
      <c r="D25" s="48"/>
      <c r="E25" s="48"/>
      <c r="F25" s="48"/>
      <c r="H25" s="268"/>
      <c r="I25" s="268"/>
      <c r="J25" s="268"/>
      <c r="K25" s="268"/>
      <c r="L25" s="268"/>
      <c r="M25" s="268"/>
    </row>
    <row r="26" spans="1:13" s="23" customFormat="1" ht="16.5" customHeight="1">
      <c r="A26" s="52" t="s">
        <v>125</v>
      </c>
      <c r="B26" s="48"/>
      <c r="C26" s="48"/>
      <c r="D26" s="48"/>
      <c r="E26" s="48"/>
      <c r="F26" s="48"/>
      <c r="G26" s="48"/>
      <c r="H26" s="268"/>
      <c r="I26" s="268"/>
      <c r="J26" s="268"/>
      <c r="K26" s="268"/>
      <c r="L26" s="268"/>
      <c r="M26" s="268"/>
    </row>
    <row r="27" spans="1:13" s="23" customFormat="1" ht="16.5" customHeight="1">
      <c r="A27" s="47" t="s">
        <v>145</v>
      </c>
      <c r="B27" s="107">
        <f aca="true" t="shared" si="2" ref="B27:C29">B9-(B15-B21)</f>
        <v>3539047</v>
      </c>
      <c r="C27" s="107">
        <f t="shared" si="2"/>
        <v>5447512</v>
      </c>
      <c r="D27" s="204">
        <f aca="true" t="shared" si="3" ref="D27:F29">D9-(D15-D21)</f>
        <v>-2348</v>
      </c>
      <c r="E27" s="220">
        <f t="shared" si="3"/>
        <v>0</v>
      </c>
      <c r="F27" s="204">
        <f t="shared" si="3"/>
        <v>-49</v>
      </c>
      <c r="G27" s="321">
        <f>SUM(B27:F27)</f>
        <v>8984162</v>
      </c>
      <c r="H27" s="268"/>
      <c r="I27" s="268"/>
      <c r="J27" s="268"/>
      <c r="K27" s="268"/>
      <c r="L27" s="268"/>
      <c r="M27" s="268"/>
    </row>
    <row r="28" spans="1:13" s="23" customFormat="1" ht="16.5" customHeight="1">
      <c r="A28" s="47" t="s">
        <v>151</v>
      </c>
      <c r="B28" s="107">
        <f t="shared" si="2"/>
        <v>1325475</v>
      </c>
      <c r="C28" s="107">
        <f t="shared" si="2"/>
        <v>2229510</v>
      </c>
      <c r="D28" s="204">
        <f t="shared" si="3"/>
        <v>-1288</v>
      </c>
      <c r="E28" s="220">
        <f t="shared" si="3"/>
        <v>0</v>
      </c>
      <c r="F28" s="204">
        <f t="shared" si="3"/>
        <v>-22</v>
      </c>
      <c r="G28" s="321">
        <f>SUM(B28:F28)</f>
        <v>3553675</v>
      </c>
      <c r="H28" s="268"/>
      <c r="I28" s="268"/>
      <c r="J28" s="268"/>
      <c r="K28" s="268"/>
      <c r="L28" s="268"/>
      <c r="M28" s="268"/>
    </row>
    <row r="29" spans="1:13" s="23" customFormat="1" ht="16.5" customHeight="1">
      <c r="A29" s="53" t="s">
        <v>146</v>
      </c>
      <c r="B29" s="107">
        <f t="shared" si="2"/>
        <v>24638</v>
      </c>
      <c r="C29" s="107">
        <f t="shared" si="2"/>
        <v>43371</v>
      </c>
      <c r="D29" s="220">
        <f t="shared" si="3"/>
        <v>0</v>
      </c>
      <c r="E29" s="220">
        <f t="shared" si="3"/>
        <v>0</v>
      </c>
      <c r="F29" s="220">
        <f t="shared" si="3"/>
        <v>0</v>
      </c>
      <c r="G29" s="321">
        <f>SUM(B29:F29)</f>
        <v>68009</v>
      </c>
      <c r="H29" s="268"/>
      <c r="I29" s="268"/>
      <c r="J29" s="268"/>
      <c r="K29" s="268"/>
      <c r="L29" s="268"/>
      <c r="M29" s="268"/>
    </row>
    <row r="30" spans="1:13" s="23" customFormat="1" ht="16.5" customHeight="1" thickBot="1">
      <c r="A30" s="54" t="s">
        <v>124</v>
      </c>
      <c r="B30" s="108">
        <f aca="true" t="shared" si="4" ref="B30:G30">SUM(B27:B29)</f>
        <v>4889160</v>
      </c>
      <c r="C30" s="108">
        <f t="shared" si="4"/>
        <v>7720393</v>
      </c>
      <c r="D30" s="202">
        <f t="shared" si="4"/>
        <v>-3636</v>
      </c>
      <c r="E30" s="231">
        <f t="shared" si="4"/>
        <v>0</v>
      </c>
      <c r="F30" s="202">
        <f t="shared" si="4"/>
        <v>-71</v>
      </c>
      <c r="G30" s="108">
        <f t="shared" si="4"/>
        <v>12605846</v>
      </c>
      <c r="H30" s="268"/>
      <c r="I30" s="268"/>
      <c r="J30" s="268"/>
      <c r="K30" s="268"/>
      <c r="L30" s="268"/>
      <c r="M30" s="268"/>
    </row>
    <row r="31" spans="2:7" s="5" customFormat="1" ht="16.5" customHeight="1" thickTop="1">
      <c r="B31" s="23"/>
      <c r="C31" s="23"/>
      <c r="D31" s="23"/>
      <c r="E31" s="23"/>
      <c r="F31" s="23"/>
      <c r="G31" s="23"/>
    </row>
    <row r="32" spans="2:7" s="5" customFormat="1" ht="16.5" customHeight="1">
      <c r="B32" s="23"/>
      <c r="C32" s="23"/>
      <c r="D32" s="23"/>
      <c r="E32" s="23"/>
      <c r="F32" s="23"/>
      <c r="G32" s="23"/>
    </row>
    <row r="33" spans="2:7" s="5" customFormat="1" ht="16.5" customHeight="1">
      <c r="B33" s="23"/>
      <c r="C33" s="23"/>
      <c r="D33" s="23"/>
      <c r="E33" s="23"/>
      <c r="F33" s="23"/>
      <c r="G33" s="23"/>
    </row>
    <row r="34" spans="2:7" s="5" customFormat="1" ht="16.5" customHeight="1">
      <c r="B34" s="23"/>
      <c r="C34" s="23"/>
      <c r="D34" s="23"/>
      <c r="E34" s="23"/>
      <c r="F34" s="23"/>
      <c r="G34" s="23"/>
    </row>
    <row r="35" spans="2:7" s="5" customFormat="1" ht="16.5" customHeight="1">
      <c r="B35" s="23"/>
      <c r="C35" s="23"/>
      <c r="D35" s="23"/>
      <c r="E35" s="23"/>
      <c r="F35" s="23"/>
      <c r="G35" s="23"/>
    </row>
    <row r="36" spans="2:7" s="5" customFormat="1" ht="16.5" customHeight="1">
      <c r="B36" s="23"/>
      <c r="C36" s="23"/>
      <c r="D36" s="23"/>
      <c r="E36" s="23"/>
      <c r="F36" s="23"/>
      <c r="G36" s="23"/>
    </row>
    <row r="37" spans="2:7" s="5" customFormat="1" ht="16.5" customHeight="1">
      <c r="B37" s="23"/>
      <c r="C37" s="23"/>
      <c r="D37" s="23"/>
      <c r="E37" s="23"/>
      <c r="F37" s="23"/>
      <c r="G37" s="23"/>
    </row>
    <row r="38" spans="2:7" s="5" customFormat="1" ht="16.5" customHeight="1">
      <c r="B38" s="23"/>
      <c r="C38" s="23"/>
      <c r="D38" s="23"/>
      <c r="E38" s="23"/>
      <c r="F38" s="23"/>
      <c r="G38" s="23"/>
    </row>
    <row r="39" spans="2:7" s="5" customFormat="1" ht="16.5" customHeight="1">
      <c r="B39" s="23"/>
      <c r="C39" s="23"/>
      <c r="D39" s="23"/>
      <c r="E39" s="23"/>
      <c r="F39" s="23"/>
      <c r="G39" s="23"/>
    </row>
    <row r="40" spans="2:7" s="5" customFormat="1" ht="16.5" customHeight="1">
      <c r="B40" s="23"/>
      <c r="C40" s="23"/>
      <c r="D40" s="23"/>
      <c r="E40" s="23"/>
      <c r="F40" s="23"/>
      <c r="G40" s="23"/>
    </row>
    <row r="41" spans="2:7" s="5" customFormat="1" ht="16.5" customHeight="1">
      <c r="B41" s="23"/>
      <c r="C41" s="23"/>
      <c r="D41" s="23"/>
      <c r="E41" s="23"/>
      <c r="F41" s="23"/>
      <c r="G41" s="23"/>
    </row>
    <row r="42" spans="2:7" s="5" customFormat="1" ht="16.5" customHeight="1">
      <c r="B42" s="23"/>
      <c r="C42" s="23"/>
      <c r="D42" s="23"/>
      <c r="E42" s="23"/>
      <c r="F42" s="23"/>
      <c r="G42" s="23"/>
    </row>
    <row r="43" spans="2:7" s="5" customFormat="1" ht="16.5" customHeight="1">
      <c r="B43" s="23"/>
      <c r="C43" s="23"/>
      <c r="D43" s="23"/>
      <c r="E43" s="23"/>
      <c r="F43" s="23"/>
      <c r="G43" s="23"/>
    </row>
    <row r="44" spans="2:7" s="5" customFormat="1" ht="16.5" customHeight="1">
      <c r="B44" s="23"/>
      <c r="C44" s="23"/>
      <c r="D44" s="23"/>
      <c r="E44" s="23"/>
      <c r="F44" s="23"/>
      <c r="G44" s="23"/>
    </row>
    <row r="45" spans="2:7" s="5" customFormat="1" ht="16.5" customHeight="1">
      <c r="B45" s="23"/>
      <c r="C45" s="23"/>
      <c r="D45" s="23"/>
      <c r="E45" s="23"/>
      <c r="F45" s="23"/>
      <c r="G45" s="23"/>
    </row>
    <row r="46" spans="2:7" s="5" customFormat="1" ht="16.5" customHeight="1">
      <c r="B46" s="23"/>
      <c r="C46" s="23"/>
      <c r="D46" s="23"/>
      <c r="E46" s="23"/>
      <c r="F46" s="23"/>
      <c r="G46" s="23"/>
    </row>
    <row r="47" spans="2:7" s="5" customFormat="1" ht="16.5" customHeight="1">
      <c r="B47" s="23"/>
      <c r="C47" s="23"/>
      <c r="D47" s="23"/>
      <c r="E47" s="23"/>
      <c r="F47" s="23"/>
      <c r="G47" s="23"/>
    </row>
  </sheetData>
  <printOptions horizontalCentered="1"/>
  <pageMargins left="0.5" right="0.5" top="0.75" bottom="0.5" header="0.5" footer="0"/>
  <pageSetup horizontalDpi="600" verticalDpi="600" orientation="landscape" scale="80" r:id="rId1"/>
  <headerFooter alignWithMargins="0">
    <oddFooter>&amp;C&amp;"Century Schoolbook,Regular"Page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94"/>
  <sheetViews>
    <sheetView zoomScale="75" zoomScaleNormal="75" workbookViewId="0" topLeftCell="B1">
      <selection activeCell="H5" sqref="H5"/>
    </sheetView>
  </sheetViews>
  <sheetFormatPr defaultColWidth="9.140625" defaultRowHeight="16.5" customHeight="1"/>
  <cols>
    <col min="1" max="1" width="45.7109375" style="15" customWidth="1"/>
    <col min="2" max="2" width="17.7109375" style="80" customWidth="1"/>
    <col min="3" max="7" width="17.7109375" style="73" customWidth="1"/>
    <col min="8" max="16384" width="9.140625" style="15" customWidth="1"/>
  </cols>
  <sheetData>
    <row r="1" spans="1:7" s="104" customFormat="1" ht="30" customHeight="1">
      <c r="A1" s="259" t="s">
        <v>8</v>
      </c>
      <c r="B1" s="117"/>
      <c r="C1" s="149"/>
      <c r="D1" s="149"/>
      <c r="E1" s="149"/>
      <c r="F1" s="149"/>
      <c r="G1" s="150"/>
    </row>
    <row r="2" spans="1:7" ht="16.5" customHeight="1">
      <c r="A2" s="40"/>
      <c r="B2" s="121"/>
      <c r="C2" s="122"/>
      <c r="D2" s="122"/>
      <c r="E2" s="121"/>
      <c r="F2" s="152"/>
      <c r="G2" s="121"/>
    </row>
    <row r="3" spans="1:7" s="27" customFormat="1" ht="16.5" customHeight="1">
      <c r="A3" s="314" t="s">
        <v>130</v>
      </c>
      <c r="B3" s="310"/>
      <c r="C3" s="315"/>
      <c r="D3" s="315"/>
      <c r="E3" s="315"/>
      <c r="F3" s="315"/>
      <c r="G3" s="311"/>
    </row>
    <row r="4" spans="1:7" s="27" customFormat="1" ht="16.5" customHeight="1">
      <c r="A4" s="314" t="str">
        <f>+'Premiums QTD (pg 7)'!A4</f>
        <v>QTD PERIOD ENDED SEPTEMBER 30, 2002</v>
      </c>
      <c r="B4" s="310"/>
      <c r="C4" s="315"/>
      <c r="D4" s="315"/>
      <c r="E4" s="316"/>
      <c r="F4" s="316"/>
      <c r="G4" s="311"/>
    </row>
    <row r="5" spans="1:7" ht="16.5" customHeight="1">
      <c r="A5" s="256"/>
      <c r="B5" s="122"/>
      <c r="C5" s="121"/>
      <c r="D5" s="121"/>
      <c r="E5" s="258"/>
      <c r="F5" s="258"/>
      <c r="G5" s="258"/>
    </row>
    <row r="6" spans="1:7" ht="30" customHeight="1">
      <c r="A6" s="55"/>
      <c r="B6" s="125" t="s">
        <v>161</v>
      </c>
      <c r="C6" s="147" t="s">
        <v>173</v>
      </c>
      <c r="D6" s="147" t="s">
        <v>191</v>
      </c>
      <c r="E6" s="147" t="s">
        <v>46</v>
      </c>
      <c r="F6" s="148" t="s">
        <v>162</v>
      </c>
      <c r="G6" s="148" t="s">
        <v>9</v>
      </c>
    </row>
    <row r="7" spans="1:7" ht="16.5" customHeight="1">
      <c r="A7" s="56" t="s">
        <v>131</v>
      </c>
      <c r="B7" s="95"/>
      <c r="C7" s="153"/>
      <c r="D7" s="153"/>
      <c r="E7" s="153"/>
      <c r="F7" s="153"/>
      <c r="G7" s="153"/>
    </row>
    <row r="8" spans="1:7" ht="16.5" customHeight="1">
      <c r="A8" s="56" t="s">
        <v>132</v>
      </c>
      <c r="B8" s="126"/>
      <c r="C8" s="153"/>
      <c r="D8" s="153"/>
      <c r="E8" s="153"/>
      <c r="F8" s="153"/>
      <c r="G8" s="153"/>
    </row>
    <row r="9" spans="1:7" ht="16.5" customHeight="1">
      <c r="A9" s="57" t="s">
        <v>133</v>
      </c>
      <c r="B9" s="230">
        <f>+'[1]TB09-30-02(Final)'!E345</f>
        <v>908621.93</v>
      </c>
      <c r="C9" s="230">
        <f>+'[1]TB09-30-02(Final)'!E344</f>
        <v>1753301.9700000002</v>
      </c>
      <c r="D9" s="230">
        <f>+'[1]TB09-30-02(Final)'!E343</f>
        <v>-58519.23</v>
      </c>
      <c r="E9" s="133">
        <f>+'[1]TB09-30-02(Final)'!E342</f>
        <v>0</v>
      </c>
      <c r="F9" s="230">
        <f>+'[1]TB09-30-02(Final)'!E341</f>
        <v>-543.87</v>
      </c>
      <c r="G9" s="230">
        <f>SUM(B9:F9)</f>
        <v>2602860.8000000003</v>
      </c>
    </row>
    <row r="10" spans="1:7" s="22" customFormat="1" ht="16.5" customHeight="1">
      <c r="A10" s="58" t="s">
        <v>134</v>
      </c>
      <c r="B10" s="133">
        <f>+'[1]TB09-30-02(Final)'!E350</f>
        <v>186409.66</v>
      </c>
      <c r="C10" s="133">
        <f>+'[1]TB09-30-02(Final)'!E349</f>
        <v>286781.19999999995</v>
      </c>
      <c r="D10" s="133">
        <f>+'[1]TB09-30-02(Final)'!E348</f>
        <v>8660.68</v>
      </c>
      <c r="E10" s="133">
        <f>+'[1]TB09-30-02(Final)'!E347</f>
        <v>-13323.65</v>
      </c>
      <c r="F10" s="133">
        <f>+'[1]TB09-30-02(Final)'!E346</f>
        <v>0</v>
      </c>
      <c r="G10" s="154">
        <f>SUM(B10:F10)</f>
        <v>468527.88999999996</v>
      </c>
    </row>
    <row r="11" spans="1:7" s="22" customFormat="1" ht="16.5" customHeight="1">
      <c r="A11" s="58" t="s">
        <v>135</v>
      </c>
      <c r="B11" s="133">
        <f>+'[1]TB09-30-02(Final)'!E353</f>
        <v>0</v>
      </c>
      <c r="C11" s="133">
        <f>+'[1]TB09-30-02(Final)'!E352</f>
        <v>0</v>
      </c>
      <c r="D11" s="133">
        <f>+'[1]TB09-30-02(Final)'!F351</f>
        <v>0</v>
      </c>
      <c r="E11" s="133">
        <v>0</v>
      </c>
      <c r="F11" s="133">
        <v>0</v>
      </c>
      <c r="G11" s="154">
        <f>SUM(B11:F11)</f>
        <v>0</v>
      </c>
    </row>
    <row r="12" spans="1:7" s="22" customFormat="1" ht="16.5" customHeight="1" thickBot="1">
      <c r="A12" s="59" t="s">
        <v>124</v>
      </c>
      <c r="B12" s="76">
        <f aca="true" t="shared" si="0" ref="B12:G12">SUM(B9:B11)</f>
        <v>1095031.59</v>
      </c>
      <c r="C12" s="155">
        <f>SUM(C9:C11)</f>
        <v>2040083.1700000002</v>
      </c>
      <c r="D12" s="155">
        <f>SUM(D9:D11)</f>
        <v>-49858.55</v>
      </c>
      <c r="E12" s="155">
        <f t="shared" si="0"/>
        <v>-13323.65</v>
      </c>
      <c r="F12" s="155">
        <f t="shared" si="0"/>
        <v>-543.87</v>
      </c>
      <c r="G12" s="74">
        <f t="shared" si="0"/>
        <v>3071388.6900000004</v>
      </c>
    </row>
    <row r="13" spans="1:7" s="22" customFormat="1" ht="16.5" customHeight="1" thickTop="1">
      <c r="A13" s="57"/>
      <c r="B13" s="71"/>
      <c r="C13" s="154"/>
      <c r="D13" s="154"/>
      <c r="E13" s="154"/>
      <c r="F13" s="154"/>
      <c r="G13" s="154"/>
    </row>
    <row r="14" spans="1:7" s="22" customFormat="1" ht="16.5" customHeight="1">
      <c r="A14" s="56" t="s">
        <v>7</v>
      </c>
      <c r="B14" s="71"/>
      <c r="C14" s="154"/>
      <c r="D14" s="154"/>
      <c r="E14" s="154"/>
      <c r="F14" s="154"/>
      <c r="G14" s="154"/>
    </row>
    <row r="15" spans="1:7" s="22" customFormat="1" ht="16.5" customHeight="1">
      <c r="A15" s="57" t="s">
        <v>136</v>
      </c>
      <c r="B15" s="154">
        <f>+'[1]IBNR Cal-p13'!E38</f>
        <v>3391422.76</v>
      </c>
      <c r="C15" s="154">
        <f>+'[1]IBNR Cal-p13'!E32</f>
        <v>1684496.16</v>
      </c>
      <c r="D15" s="154">
        <f>+'[1]IBNR Cal-p13'!E26</f>
        <v>288422.86</v>
      </c>
      <c r="E15" s="154">
        <f>+'[1]IBNR Cal-p13'!E20</f>
        <v>97253</v>
      </c>
      <c r="F15" s="154">
        <f>+'[1]IBNR Cal-p13'!E14</f>
        <v>111342.03</v>
      </c>
      <c r="G15" s="154">
        <f>SUM(B15:F15)</f>
        <v>5572936.8100000005</v>
      </c>
    </row>
    <row r="16" spans="1:7" s="22" customFormat="1" ht="16.5" customHeight="1">
      <c r="A16" s="57" t="s">
        <v>137</v>
      </c>
      <c r="B16" s="154">
        <f>+'[1]IBNR Cal-p13'!E39</f>
        <v>416690.68999999994</v>
      </c>
      <c r="C16" s="154">
        <f>+'[1]IBNR Cal-p13'!E33</f>
        <v>342950.62</v>
      </c>
      <c r="D16" s="154">
        <f>+'[1]IBNR Cal-p13'!E27</f>
        <v>13517</v>
      </c>
      <c r="E16" s="154">
        <f>+'[1]IBNR Cal-p13'!E21</f>
        <v>15744</v>
      </c>
      <c r="F16" s="154">
        <f>+'[1]IBNR Cal-p13'!E15</f>
        <v>15</v>
      </c>
      <c r="G16" s="154">
        <f>SUM(B16:F16)</f>
        <v>788917.3099999999</v>
      </c>
    </row>
    <row r="17" spans="1:7" s="22" customFormat="1" ht="16.5" customHeight="1">
      <c r="A17" s="57" t="s">
        <v>138</v>
      </c>
      <c r="B17" s="154">
        <f>+'[1]IBNR Cal-p13'!E40</f>
        <v>8020.72</v>
      </c>
      <c r="C17" s="154">
        <f>+'[1]IBNR Cal-p13'!E34</f>
        <v>1524.96</v>
      </c>
      <c r="D17" s="154">
        <f>+'[1]IBNR Cal-p13'!E28</f>
        <v>0</v>
      </c>
      <c r="E17" s="154">
        <f>+'[1]IBNR Cal-p13'!E22</f>
        <v>0</v>
      </c>
      <c r="F17" s="154">
        <f>+'[1]IBNR Cal-p13'!E16</f>
        <v>0</v>
      </c>
      <c r="G17" s="154">
        <f>SUM(B17:F17)</f>
        <v>9545.68</v>
      </c>
    </row>
    <row r="18" spans="1:7" s="22" customFormat="1" ht="16.5" customHeight="1" thickBot="1">
      <c r="A18" s="59" t="s">
        <v>124</v>
      </c>
      <c r="B18" s="76">
        <f aca="true" t="shared" si="1" ref="B18:G18">SUM(B15:B17)</f>
        <v>3816134.17</v>
      </c>
      <c r="C18" s="155">
        <f t="shared" si="1"/>
        <v>2028971.7399999998</v>
      </c>
      <c r="D18" s="155">
        <f t="shared" si="1"/>
        <v>301939.86</v>
      </c>
      <c r="E18" s="155">
        <f t="shared" si="1"/>
        <v>112997</v>
      </c>
      <c r="F18" s="155">
        <f t="shared" si="1"/>
        <v>111357.03</v>
      </c>
      <c r="G18" s="74">
        <f t="shared" si="1"/>
        <v>6371399.8</v>
      </c>
    </row>
    <row r="19" spans="1:7" s="22" customFormat="1" ht="16.5" customHeight="1" thickTop="1">
      <c r="A19" s="57"/>
      <c r="B19" s="71"/>
      <c r="C19" s="154"/>
      <c r="D19" s="154"/>
      <c r="E19" s="154"/>
      <c r="F19" s="154"/>
      <c r="G19" s="154"/>
    </row>
    <row r="20" spans="1:7" s="22" customFormat="1" ht="16.5" customHeight="1">
      <c r="A20" s="56" t="s">
        <v>6</v>
      </c>
      <c r="B20" s="127"/>
      <c r="C20" s="154"/>
      <c r="D20" s="154"/>
      <c r="E20" s="154"/>
      <c r="F20" s="154"/>
      <c r="G20" s="154"/>
    </row>
    <row r="21" spans="1:7" s="22" customFormat="1" ht="16.5" customHeight="1">
      <c r="A21" s="57" t="s">
        <v>136</v>
      </c>
      <c r="B21" s="71">
        <v>1422383.75</v>
      </c>
      <c r="C21" s="154">
        <v>2829062.48</v>
      </c>
      <c r="D21" s="154">
        <v>464666.38</v>
      </c>
      <c r="E21" s="154">
        <v>89001</v>
      </c>
      <c r="F21" s="154">
        <v>111347.03</v>
      </c>
      <c r="G21" s="154">
        <f>SUM(B21:F21)</f>
        <v>4916460.640000001</v>
      </c>
    </row>
    <row r="22" spans="1:7" s="22" customFormat="1" ht="16.5" customHeight="1">
      <c r="A22" s="57" t="s">
        <v>137</v>
      </c>
      <c r="B22" s="71">
        <v>294054.97</v>
      </c>
      <c r="C22" s="154">
        <v>519466.45</v>
      </c>
      <c r="D22" s="154">
        <v>22524</v>
      </c>
      <c r="E22" s="154">
        <v>17248</v>
      </c>
      <c r="F22" s="154">
        <v>11</v>
      </c>
      <c r="G22" s="154">
        <f>SUM(B22:F22)</f>
        <v>853304.4199999999</v>
      </c>
    </row>
    <row r="23" spans="1:7" s="22" customFormat="1" ht="16.5" customHeight="1">
      <c r="A23" s="57" t="s">
        <v>138</v>
      </c>
      <c r="B23" s="71">
        <v>3215.61</v>
      </c>
      <c r="C23" s="154">
        <v>3443.46</v>
      </c>
      <c r="D23" s="154">
        <v>0</v>
      </c>
      <c r="E23" s="154">
        <f>+'[3](6)Losses Incurred QTR-p9'!$D$23</f>
        <v>0</v>
      </c>
      <c r="F23" s="154">
        <f>+'[3](6)Losses Incurred QTR-p9'!$E$17</f>
        <v>0</v>
      </c>
      <c r="G23" s="154">
        <f>SUM(B23:F23)</f>
        <v>6659.07</v>
      </c>
    </row>
    <row r="24" spans="1:7" s="22" customFormat="1" ht="16.5" customHeight="1" thickBot="1">
      <c r="A24" s="59" t="s">
        <v>124</v>
      </c>
      <c r="B24" s="76">
        <f>SUM(B21:B23)</f>
        <v>1719654.33</v>
      </c>
      <c r="C24" s="155">
        <f>SUM(C21:C23)</f>
        <v>3351972.39</v>
      </c>
      <c r="D24" s="155">
        <f>SUM(D21:D23)</f>
        <v>487190.38</v>
      </c>
      <c r="E24" s="155">
        <f>SUM(E21:E23)</f>
        <v>106249</v>
      </c>
      <c r="F24" s="155">
        <f>SUM(F21:F23)</f>
        <v>111358.03</v>
      </c>
      <c r="G24" s="74">
        <f>SUM(B24:F24)</f>
        <v>5776424.130000001</v>
      </c>
    </row>
    <row r="25" spans="1:7" s="114" customFormat="1" ht="16.5" customHeight="1" thickTop="1">
      <c r="A25" s="113"/>
      <c r="B25" s="127"/>
      <c r="C25" s="127"/>
      <c r="D25" s="127"/>
      <c r="E25" s="127"/>
      <c r="F25" s="127"/>
      <c r="G25" s="127"/>
    </row>
    <row r="26" spans="1:7" s="22" customFormat="1" ht="16.5" customHeight="1">
      <c r="A26" s="56" t="s">
        <v>139</v>
      </c>
      <c r="B26" s="71"/>
      <c r="C26" s="154"/>
      <c r="D26" s="154"/>
      <c r="E26" s="154"/>
      <c r="F26" s="154"/>
      <c r="G26" s="154"/>
    </row>
    <row r="27" spans="1:7" s="22" customFormat="1" ht="16.5" customHeight="1">
      <c r="A27" s="57" t="s">
        <v>136</v>
      </c>
      <c r="B27" s="154">
        <f>B9+(B15-B21)</f>
        <v>2877660.94</v>
      </c>
      <c r="C27" s="154">
        <f aca="true" t="shared" si="2" ref="C27:D29">C9+(C15-C21)</f>
        <v>608735.6500000001</v>
      </c>
      <c r="D27" s="154">
        <f t="shared" si="2"/>
        <v>-234762.75000000003</v>
      </c>
      <c r="E27" s="154">
        <f aca="true" t="shared" si="3" ref="E27:F29">E9+(E15-E21)</f>
        <v>8252</v>
      </c>
      <c r="F27" s="154">
        <f t="shared" si="3"/>
        <v>-548.87</v>
      </c>
      <c r="G27" s="154">
        <f>SUM(B27:F27)</f>
        <v>3259336.9699999997</v>
      </c>
    </row>
    <row r="28" spans="1:7" s="22" customFormat="1" ht="16.5" customHeight="1">
      <c r="A28" s="57" t="s">
        <v>137</v>
      </c>
      <c r="B28" s="154">
        <f>B10+(B16-B22)</f>
        <v>309045.38</v>
      </c>
      <c r="C28" s="154">
        <f t="shared" si="2"/>
        <v>110265.36999999994</v>
      </c>
      <c r="D28" s="154">
        <f t="shared" si="2"/>
        <v>-346.3199999999997</v>
      </c>
      <c r="E28" s="154">
        <f t="shared" si="3"/>
        <v>-14827.65</v>
      </c>
      <c r="F28" s="154">
        <f t="shared" si="3"/>
        <v>4</v>
      </c>
      <c r="G28" s="154">
        <f>SUM(B28:F28)</f>
        <v>404140.7799999999</v>
      </c>
    </row>
    <row r="29" spans="1:7" s="22" customFormat="1" ht="16.5" customHeight="1">
      <c r="A29" s="57" t="s">
        <v>138</v>
      </c>
      <c r="B29" s="154">
        <f>B11+(B17-B23)</f>
        <v>4805.110000000001</v>
      </c>
      <c r="C29" s="154">
        <f t="shared" si="2"/>
        <v>-1918.5</v>
      </c>
      <c r="D29" s="154">
        <f t="shared" si="2"/>
        <v>0</v>
      </c>
      <c r="E29" s="154">
        <f t="shared" si="3"/>
        <v>0</v>
      </c>
      <c r="F29" s="154">
        <f t="shared" si="3"/>
        <v>0</v>
      </c>
      <c r="G29" s="154">
        <f>SUM(B29:F29)</f>
        <v>2886.6100000000006</v>
      </c>
    </row>
    <row r="30" spans="1:7" ht="16.5" customHeight="1" thickBot="1">
      <c r="A30" s="59" t="s">
        <v>124</v>
      </c>
      <c r="B30" s="219">
        <f aca="true" t="shared" si="4" ref="B30:G30">SUM(B27:B29)</f>
        <v>3191511.4299999997</v>
      </c>
      <c r="C30" s="219">
        <f t="shared" si="4"/>
        <v>717082.52</v>
      </c>
      <c r="D30" s="201">
        <f t="shared" si="4"/>
        <v>-235109.07000000004</v>
      </c>
      <c r="E30" s="201">
        <f t="shared" si="4"/>
        <v>-6575.65</v>
      </c>
      <c r="F30" s="201">
        <f t="shared" si="4"/>
        <v>-544.87</v>
      </c>
      <c r="G30" s="219">
        <f t="shared" si="4"/>
        <v>3666364.3599999994</v>
      </c>
    </row>
    <row r="31" ht="16.5" customHeight="1" thickTop="1">
      <c r="B31" s="95"/>
    </row>
    <row r="32" ht="16.5" customHeight="1">
      <c r="B32" s="95"/>
    </row>
    <row r="33" ht="16.5" customHeight="1">
      <c r="B33" s="95"/>
    </row>
    <row r="34" ht="16.5" customHeight="1">
      <c r="B34" s="95"/>
    </row>
    <row r="35" ht="16.5" customHeight="1">
      <c r="B35" s="95"/>
    </row>
    <row r="36" ht="16.5" customHeight="1">
      <c r="B36" s="95"/>
    </row>
    <row r="37" ht="16.5" customHeight="1">
      <c r="B37" s="95"/>
    </row>
    <row r="38" ht="16.5" customHeight="1">
      <c r="B38" s="95"/>
    </row>
    <row r="39" ht="16.5" customHeight="1">
      <c r="B39" s="95"/>
    </row>
    <row r="40" ht="16.5" customHeight="1">
      <c r="B40" s="95"/>
    </row>
    <row r="41" ht="16.5" customHeight="1">
      <c r="B41" s="95"/>
    </row>
    <row r="42" ht="16.5" customHeight="1">
      <c r="B42" s="95"/>
    </row>
    <row r="43" ht="16.5" customHeight="1">
      <c r="B43" s="95"/>
    </row>
    <row r="44" ht="16.5" customHeight="1">
      <c r="B44" s="95"/>
    </row>
    <row r="45" ht="16.5" customHeight="1">
      <c r="B45" s="95"/>
    </row>
    <row r="46" ht="16.5" customHeight="1">
      <c r="B46" s="95"/>
    </row>
    <row r="47" ht="16.5" customHeight="1">
      <c r="B47" s="95"/>
    </row>
    <row r="48" ht="16.5" customHeight="1">
      <c r="B48" s="95"/>
    </row>
    <row r="49" ht="16.5" customHeight="1">
      <c r="B49" s="95"/>
    </row>
    <row r="50" ht="16.5" customHeight="1">
      <c r="B50" s="95"/>
    </row>
    <row r="51" ht="16.5" customHeight="1">
      <c r="B51" s="95"/>
    </row>
    <row r="52" ht="16.5" customHeight="1">
      <c r="B52" s="95"/>
    </row>
    <row r="53" ht="16.5" customHeight="1">
      <c r="B53" s="95"/>
    </row>
    <row r="54" ht="16.5" customHeight="1">
      <c r="B54" s="95"/>
    </row>
    <row r="55" ht="16.5" customHeight="1">
      <c r="B55" s="95"/>
    </row>
    <row r="56" ht="16.5" customHeight="1">
      <c r="B56" s="95"/>
    </row>
    <row r="57" ht="16.5" customHeight="1">
      <c r="B57" s="95"/>
    </row>
    <row r="58" ht="16.5" customHeight="1">
      <c r="B58" s="95"/>
    </row>
    <row r="59" ht="16.5" customHeight="1">
      <c r="B59" s="95"/>
    </row>
    <row r="60" ht="16.5" customHeight="1">
      <c r="B60" s="95"/>
    </row>
    <row r="61" ht="16.5" customHeight="1">
      <c r="B61" s="95"/>
    </row>
    <row r="62" ht="16.5" customHeight="1">
      <c r="B62" s="95"/>
    </row>
    <row r="63" ht="16.5" customHeight="1">
      <c r="B63" s="95"/>
    </row>
    <row r="64" ht="16.5" customHeight="1">
      <c r="B64" s="95"/>
    </row>
    <row r="65" ht="16.5" customHeight="1">
      <c r="B65" s="95"/>
    </row>
    <row r="66" ht="16.5" customHeight="1">
      <c r="B66" s="95"/>
    </row>
    <row r="67" ht="16.5" customHeight="1">
      <c r="B67" s="95"/>
    </row>
    <row r="68" ht="16.5" customHeight="1">
      <c r="B68" s="95"/>
    </row>
    <row r="69" ht="16.5" customHeight="1">
      <c r="B69" s="95"/>
    </row>
    <row r="70" ht="16.5" customHeight="1">
      <c r="B70" s="95"/>
    </row>
    <row r="71" ht="16.5" customHeight="1">
      <c r="B71" s="95"/>
    </row>
    <row r="72" ht="16.5" customHeight="1">
      <c r="B72" s="95"/>
    </row>
    <row r="73" ht="16.5" customHeight="1">
      <c r="B73" s="95"/>
    </row>
    <row r="74" ht="16.5" customHeight="1">
      <c r="B74" s="95"/>
    </row>
    <row r="75" ht="16.5" customHeight="1">
      <c r="B75" s="95"/>
    </row>
    <row r="76" ht="16.5" customHeight="1">
      <c r="B76" s="95"/>
    </row>
    <row r="77" ht="16.5" customHeight="1">
      <c r="B77" s="95"/>
    </row>
    <row r="78" ht="16.5" customHeight="1">
      <c r="B78" s="95"/>
    </row>
    <row r="79" ht="16.5" customHeight="1">
      <c r="B79" s="95"/>
    </row>
    <row r="80" ht="16.5" customHeight="1">
      <c r="B80" s="95"/>
    </row>
    <row r="81" ht="16.5" customHeight="1">
      <c r="B81" s="95"/>
    </row>
    <row r="82" ht="16.5" customHeight="1">
      <c r="B82" s="95"/>
    </row>
    <row r="83" ht="16.5" customHeight="1">
      <c r="B83" s="95"/>
    </row>
    <row r="84" ht="16.5" customHeight="1">
      <c r="B84" s="95"/>
    </row>
    <row r="85" ht="16.5" customHeight="1">
      <c r="B85" s="95"/>
    </row>
    <row r="86" ht="16.5" customHeight="1">
      <c r="B86" s="95"/>
    </row>
    <row r="87" ht="16.5" customHeight="1">
      <c r="B87" s="95"/>
    </row>
    <row r="88" ht="16.5" customHeight="1">
      <c r="B88" s="95"/>
    </row>
    <row r="89" ht="16.5" customHeight="1">
      <c r="B89" s="95"/>
    </row>
    <row r="90" ht="16.5" customHeight="1">
      <c r="B90" s="95"/>
    </row>
    <row r="91" ht="16.5" customHeight="1">
      <c r="B91" s="95"/>
    </row>
    <row r="92" ht="16.5" customHeight="1">
      <c r="B92" s="95"/>
    </row>
    <row r="93" ht="16.5" customHeight="1">
      <c r="B93" s="95"/>
    </row>
    <row r="94" ht="16.5" customHeight="1">
      <c r="B94" s="95"/>
    </row>
  </sheetData>
  <printOptions horizontalCentered="1"/>
  <pageMargins left="0.5" right="0.5" top="0.75" bottom="0.5" header="0.5" footer="0"/>
  <pageSetup horizontalDpi="300" verticalDpi="300" orientation="landscape" scale="80" r:id="rId1"/>
  <headerFooter alignWithMargins="0">
    <oddFooter>&amp;C&amp;"Century Schoolbook,Regular"Page 9&amp;"Arial,Regular"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STATION35</dc:creator>
  <cp:keywords/>
  <dc:description/>
  <cp:lastModifiedBy>njiua</cp:lastModifiedBy>
  <cp:lastPrinted>2002-11-14T16:56:28Z</cp:lastPrinted>
  <dcterms:created xsi:type="dcterms:W3CDTF">1999-07-28T13:02:54Z</dcterms:created>
  <dcterms:modified xsi:type="dcterms:W3CDTF">2002-11-14T16:56:40Z</dcterms:modified>
  <cp:category/>
  <cp:version/>
  <cp:contentType/>
  <cp:contentStatus/>
</cp:coreProperties>
</file>